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çamento" sheetId="1" r:id="rId4"/>
    <sheet name="Cronograma" sheetId="2" r:id="rId5"/>
    <sheet name="Nívei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<sst xmlns="http://schemas.openxmlformats.org/spreadsheetml/2006/main" uniqueCount="171">
  <si>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Lages</t>
  </si>
  <si>
    <t>ORÇAMENTO DE OBRA</t>
  </si>
  <si>
    <t>Código:</t>
  </si>
  <si>
    <t>EDU - 02.2026</t>
  </si>
  <si>
    <t>Razão Social:</t>
  </si>
  <si>
    <t>Nome:</t>
  </si>
  <si>
    <t>CEIM HERMÍNIA GRACIOSA ZAGO - Melhorias e pintura externa</t>
  </si>
  <si>
    <t>CNPJ:</t>
  </si>
  <si>
    <t>Descrição:</t>
  </si>
  <si>
    <t>Melhorias e pintura externa no CEIM Hermínia Graciosa Zago</t>
  </si>
  <si>
    <t>⚠️ INSTRUÇÕES: Preencha a Razão Social (F4), CNPJ (F5) e apenas a coluna "PREÇO UNIT." (coluna G) com seus valores. As demais colunas são calculadas automaticamente.</t>
  </si>
  <si>
    <t>ITEM</t>
  </si>
  <si>
    <t>CÓD.</t>
  </si>
  <si>
    <t>TABELA</t>
  </si>
  <si>
    <t>DESCRIÇÃO</t>
  </si>
  <si>
    <t>UNID.</t>
  </si>
  <si>
    <t>QTDE</t>
  </si>
  <si>
    <t>PREÇO UNIT.</t>
  </si>
  <si>
    <t>TOTAL</t>
  </si>
  <si>
    <t>% BDI</t>
  </si>
  <si>
    <t>PREÇO UNIT. C/ BDI</t>
  </si>
  <si>
    <t>TOTAL C/ BDI</t>
  </si>
  <si>
    <t>PREÇO ORIG.</t>
  </si>
  <si>
    <t>TOTAL ORIG.</t>
  </si>
  <si>
    <t>TOTAL C/ BDI ORIG.</t>
  </si>
  <si>
    <t>VAR %</t>
  </si>
  <si>
    <t>1</t>
  </si>
  <si>
    <t>-</t>
  </si>
  <si>
    <t>Serviços Iniciais</t>
  </si>
  <si>
    <t>1.1</t>
  </si>
  <si>
    <t>103689</t>
  </si>
  <si>
    <t>SINAPI - Sistema Nacional de Pesquisa de Custos e Índices da Construção Civil</t>
  </si>
  <si>
    <t xml:space="preserve">  FORNECIMENTO E INSTALAÇÃO DE PLACA DE OBRA COM CHAPA GALVANIZADA E ESTRUTURA DE MADEIRA. AF_03/2022_PS</t>
  </si>
  <si>
    <t>M2</t>
  </si>
  <si>
    <t>1.2</t>
  </si>
  <si>
    <t>01</t>
  </si>
  <si>
    <t>Composição</t>
  </si>
  <si>
    <t xml:space="preserve">  ADMINISTRAÇÃO LOCAL DE OBRAS</t>
  </si>
  <si>
    <t>MÊS</t>
  </si>
  <si>
    <t>2</t>
  </si>
  <si>
    <t>Reforma do telhado</t>
  </si>
  <si>
    <t>2.1</t>
  </si>
  <si>
    <t>R1</t>
  </si>
  <si>
    <t xml:space="preserve">  RETIRADA E RECOLOCAÇÃO DE TELHA CERÂMICA DE ENCAIXE, COM ATÉ DUAS ÁGUAS</t>
  </si>
  <si>
    <t>m²</t>
  </si>
  <si>
    <t>2.2</t>
  </si>
  <si>
    <t>97650</t>
  </si>
  <si>
    <t xml:space="preserve">  REMOÇÃO DE TRAMA DE MADEIRA PARA COBERTURA, DE FORMA MANUAL, SEM REAPROVEITAMENTO. AF_09/2023</t>
  </si>
  <si>
    <t>2.3</t>
  </si>
  <si>
    <t>92539</t>
  </si>
  <si>
    <t xml:space="preserve">  TRAMA DE MADEIRA COMPOSTA POR RIPAS, CAIBROS E TERÇAS PARA TELHADOS DE ATÉ 2 ÁGUAS PARA TELHA CERÂMICA OU DE CONCRETO, INCLUSO TRANSPORTE VERTICAL. AF_10/2025</t>
  </si>
  <si>
    <t>3</t>
  </si>
  <si>
    <t>Reforma muros</t>
  </si>
  <si>
    <t>3.1</t>
  </si>
  <si>
    <t>37505</t>
  </si>
  <si>
    <t xml:space="preserve">  LIXAMENTO MECÂNICO DE SUPERFÍCIES DE CONCRETO</t>
  </si>
  <si>
    <t>3.2</t>
  </si>
  <si>
    <t>95626</t>
  </si>
  <si>
    <t xml:space="preserve">  APLICAÇÃO MANUAL DE TINTA LÁTEX ACRÍLICA EM PAREDE EXTERNAS DE CASAS, DUAS DEMÃOS. AF_03/2024</t>
  </si>
  <si>
    <t>3.3</t>
  </si>
  <si>
    <t>94221</t>
  </si>
  <si>
    <t xml:space="preserve">  CUMEEIRA PARA TELHA CERÂMICA EMBOÇADA COM ARGAMASSA TRAÇO 1:2:9 (CIMENTO, CAL E AREIA) PARA TELHADOS COM ATÉ 2 ÁGUAS, INCLUSO TRANSPORTE VERTICAL. AF_07/2019</t>
  </si>
  <si>
    <t>M</t>
  </si>
  <si>
    <t>3.4</t>
  </si>
  <si>
    <t>88415</t>
  </si>
  <si>
    <t xml:space="preserve">  APLICAÇÃO MANUAL DE FUNDO SELADOR ACRÍLICO EM PAREDES EXTERNAS DE CASAS. AF_03/2024</t>
  </si>
  <si>
    <t>3.5</t>
  </si>
  <si>
    <t xml:space="preserve">  Muro estacionamento</t>
  </si>
  <si>
    <t>3.5.1</t>
  </si>
  <si>
    <t>106543</t>
  </si>
  <si>
    <t xml:space="preserve">    ASSENTAMENTO DE TUBO DRENO DE PEAD CORRUGADO EM GEOCOMPOSTO, DN 160 MM - FORNECIMENTO E INSTALAÇÃO. AF_01/2026</t>
  </si>
  <si>
    <t>3.5.2</t>
  </si>
  <si>
    <t>97625</t>
  </si>
  <si>
    <t xml:space="preserve">    DEMOLIÇÃO DE ALVENARIA PARA QUALQUER TIPO DE BLOCO, DE FORMA MECANIZADA, SEM REAPROVEITAMENTO. AF_09/2023</t>
  </si>
  <si>
    <t>M3</t>
  </si>
  <si>
    <t>3.5.3</t>
  </si>
  <si>
    <t>105312</t>
  </si>
  <si>
    <t xml:space="preserve">    ASSENTAMENTO DE TUBO DE PVC PBA PARA REDE DE ÁGUA, DN 125, JUNTA ELÁSTICA INTEGRADA, INSTALADO EM LOCAL COM NÍVEL BAIXO DE INTERFERÊNCIAS (NÃO INCLUI FORNECIMENTO). AF_05/2024</t>
  </si>
  <si>
    <t>3.5.4</t>
  </si>
  <si>
    <t xml:space="preserve">    LIXAMENTO MECÂNICO DE SUPERFÍCIES DE CONCRETO</t>
  </si>
  <si>
    <t>3.5.5</t>
  </si>
  <si>
    <t xml:space="preserve">    APLICAÇÃO MANUAL DE FUNDO SELADOR ACRÍLICO EM PAREDES EXTERNAS DE CASAS. AF_03/2024</t>
  </si>
  <si>
    <t>3.5.6</t>
  </si>
  <si>
    <t>95625</t>
  </si>
  <si>
    <t xml:space="preserve">    APLICAÇÃO MANUAL DE TINTA LÁTEX ACRÍLICA EM SUPERFÍCIES INTERNAS DE SACADA DE EDIFÍCIOS DE MÚLTIPLOS PAVIMENTOS, DUAS DEMÃOS. AF_03/2024</t>
  </si>
  <si>
    <t>3.5.7</t>
  </si>
  <si>
    <t>100324</t>
  </si>
  <si>
    <t xml:space="preserve">    LASTRO COM MATERIAL GRANULAR (PEDRA BRITADA N.1 E PEDRA BRITADA N.2), APLICADO EM PISOS OU LAJES SOBRE SOLO, ESPESSURA DE *10 CM*. AF_01/2024</t>
  </si>
  <si>
    <t>3.5.8</t>
  </si>
  <si>
    <t>93358</t>
  </si>
  <si>
    <t xml:space="preserve">    ESCAVAÇÃO MANUAL DE VALA. AF_09/2024</t>
  </si>
  <si>
    <t>3.5.9</t>
  </si>
  <si>
    <t>93382</t>
  </si>
  <si>
    <t xml:space="preserve">    REATERRO MANUAL DE VALAS, COM COMPACTADOR DE SOLOS DE PERCUSSÃO. AF_08/2023</t>
  </si>
  <si>
    <t>4</t>
  </si>
  <si>
    <t>Reforma edificação</t>
  </si>
  <si>
    <t>4.1</t>
  </si>
  <si>
    <t>99814</t>
  </si>
  <si>
    <t xml:space="preserve">  LIMPEZA DE SUPERFÍCIE PISO OU PAREDE COM JATO DE ALTA PRESSÃO. AF_10/2025</t>
  </si>
  <si>
    <t>4.2</t>
  </si>
  <si>
    <t>4.3</t>
  </si>
  <si>
    <t>4.4</t>
  </si>
  <si>
    <t>104640</t>
  </si>
  <si>
    <t xml:space="preserve">  PINTURA LÁTEX ACRÍLICA STANDARD, APLICAÇÃO MANUAL EM TETO, DUAS DEMÃOS. AF_04/2023</t>
  </si>
  <si>
    <t>4.5</t>
  </si>
  <si>
    <t>4.6</t>
  </si>
  <si>
    <t>100659</t>
  </si>
  <si>
    <t xml:space="preserve">  ALIZAR DE 5X1,5CM PARA PORTA FIXADO COM PREGOS, PADRÃO MÉDIO - FORNECIMENTO E INSTALAÇÃO. AF_10/2025</t>
  </si>
  <si>
    <t>4.7</t>
  </si>
  <si>
    <t>10011001</t>
  </si>
  <si>
    <t xml:space="preserve">  CALHA EM CHAPA DE AÇO GALVANIZADO N.24 - DESENVOLVIMENTO 33CM</t>
  </si>
  <si>
    <t>4.8</t>
  </si>
  <si>
    <t xml:space="preserve">  Pintura caixa d'água</t>
  </si>
  <si>
    <t>4.8.1</t>
  </si>
  <si>
    <t>4.8.2</t>
  </si>
  <si>
    <t xml:space="preserve">    LIMPEZA DE SUPERFÍCIE PISO OU PAREDE COM JATO DE ALTA PRESSÃO. AF_10/2025</t>
  </si>
  <si>
    <t>4.8.3</t>
  </si>
  <si>
    <t>4.8.4</t>
  </si>
  <si>
    <t>95623</t>
  </si>
  <si>
    <t xml:space="preserve">    APLICAÇÃO MANUAL DE TINTA LÁTEX ACRÍLICA EM PANOS SEM PRESENÇA DE VÃOS DE EDIFÍCIOS DE MÚLTIPLOS PAVIMENTOS, DUAS DEMÃOS. AF_03/2024</t>
  </si>
  <si>
    <t>4.8.5</t>
  </si>
  <si>
    <t>100717</t>
  </si>
  <si>
    <t xml:space="preserve">    LIXAMENTO MANUAL EM SUPERFÍCIES METÁLICAS EM OBRA. AF_01/2020</t>
  </si>
  <si>
    <t>4.8.6</t>
  </si>
  <si>
    <t>100748</t>
  </si>
  <si>
    <t xml:space="preserve">    PINTURA COM TINTA ALQUÍDICA DE ACABAMENTO (ESMALTE SINTÉTICO FOSCO) APLICADA A ROLO OU PINCEL SOBRE PERFIL METÁLICO EXECUTADO EM FÁBRICA (POR DEMÃO). AF_01/2020</t>
  </si>
  <si>
    <t>4.9</t>
  </si>
  <si>
    <t xml:space="preserve">  Reparos em paredes com cerâmicas</t>
  </si>
  <si>
    <t>4.9.1</t>
  </si>
  <si>
    <t>104791</t>
  </si>
  <si>
    <t xml:space="preserve">    DEMOLIÇÃO DE ARGAMASSAS, DE FORMA DE FORMA MECANIZADA COM MARTELETE, SEM REAPROVEITAMENTO. AF_09/2023</t>
  </si>
  <si>
    <t>4.9.2</t>
  </si>
  <si>
    <t>87894</t>
  </si>
  <si>
    <t xml:space="preserve">    CHAPISCO APLICADO EM ALVENARIA (SEM PRESENÇA DE VÃOS) E ESTRUTURAS DE CONCRETO DE FACHADA, COM COLHER DE PEDREIRO. ARGAMASSA TRAÇO 1:3 COM PREPARO EM BETONEIRA 400L. AF_10/2022</t>
  </si>
  <si>
    <t>4.9.3</t>
  </si>
  <si>
    <t>87794</t>
  </si>
  <si>
    <t xml:space="preserve">    EMBOÇO OU MASSA ÚNICA EM ARGAMASSA TRAÇO 1:2:8, PREPARO MANUAL, APLICADA MANUALMENTE EM PANOS CEGOS DE FACHADA (SEM PRESENÇA DE VÃOS), ESPESSURA DE 25 MM. AF_09/2022</t>
  </si>
  <si>
    <t>4.9.4</t>
  </si>
  <si>
    <t>4.9.5</t>
  </si>
  <si>
    <t>5</t>
  </si>
  <si>
    <t>Reforma grades</t>
  </si>
  <si>
    <t>5.1</t>
  </si>
  <si>
    <t xml:space="preserve">  LIXAMENTO MANUAL EM SUPERFÍCIES METÁLICAS EM OBRA. AF_01/2020</t>
  </si>
  <si>
    <t>5.2</t>
  </si>
  <si>
    <t>100739</t>
  </si>
  <si>
    <t xml:space="preserve">  PINTURA COM TINTA ALQUÍDICA DE ACABAMENTO (ESMALTE SINTÉTICO ACETINADO) PULVERIZADA SOBRE PERFIL METÁLICO EXECUTADO EM FÁBRICA (POR DEMÃO). AF_01/2020_PE</t>
  </si>
  <si>
    <t>5.3</t>
  </si>
  <si>
    <t>106170</t>
  </si>
  <si>
    <t xml:space="preserve">  LIMPEZA DE GRADIL. AF_10/2025_PS</t>
  </si>
  <si>
    <t>6</t>
  </si>
  <si>
    <t>Serviços Finais</t>
  </si>
  <si>
    <t>6.1</t>
  </si>
  <si>
    <t>42846</t>
  </si>
  <si>
    <t>DEINFRA - Referencial de Preços de Obras Rodoviárias Sem BDI pelo INCC-M</t>
  </si>
  <si>
    <t xml:space="preserve">  Limpeza da obra</t>
  </si>
  <si>
    <t>6.2</t>
  </si>
  <si>
    <t>106122</t>
  </si>
  <si>
    <t xml:space="preserve">  REMOÇÃO DE ENTULHO CLASSE A (ALVENARIA, CONCRETO, ARGAMASSAS E CERÂMICOS) POR DUTO DE ENTULHO E ACONDICIONAMENTO FINAL EM CAÇAMBA ESTACIONÁRIA. EXCLUSO FRETE. AF_09/2025</t>
  </si>
  <si>
    <t>TOTAL SEM BDI:</t>
  </si>
  <si>
    <t>TOTAL COM BDI:</t>
  </si>
  <si>
    <t>CRONOGRAMA DE EXECUÇÃO</t>
  </si>
  <si>
    <t>VALOR TOTAL</t>
  </si>
  <si>
    <t>% DO ITEM</t>
  </si>
  <si>
    <t>MÊS 1
(30 dias)</t>
  </si>
  <si>
    <t>%</t>
  </si>
  <si>
    <t>R$</t>
  </si>
  <si>
    <t>MêS 2
(30 dias)</t>
  </si>
  <si>
    <t>TOTAIS</t>
  </si>
  <si>
    <t>NÍVEIS DO ORÇAMENTO</t>
  </si>
  <si>
    <t>NOME</t>
  </si>
  <si>
    <t>TOTAL GERAL</t>
  </si>
</sst>
</file>

<file path=xl/styles.xml><?xml version="1.0" encoding="utf-8"?>
<styleSheet xmlns="http://schemas.openxmlformats.org/spreadsheetml/2006/main" xml:space="preserve">
  <numFmts count="2">
    <numFmt numFmtId="164" formatCode="_(&quot;R$&quot;* #,##0.00_);_(&quot;R$&quot;* \(#,##0.00\);_(&quot;R$&quot;* &quot;-&quot;??_);_(@_)"/>
    <numFmt numFmtId="165" formatCode="0.00&quot;%&quot;"/>
  </numFmts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EEAA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/>
    <xf xfId="0" fontId="0" numFmtId="0" fillId="0" borderId="1" applyFont="0" applyNumberFormat="0" applyFill="0" applyBorder="1" applyAlignment="0"/>
    <xf xfId="0" fontId="1" numFmtId="0" fillId="5" borderId="1" applyFont="1" applyNumberFormat="0" applyFill="1" applyBorder="1" applyAlignment="0"/>
    <xf xfId="0" fontId="1" numFmtId="0" fillId="6" borderId="1" applyFont="1" applyNumberFormat="0" applyFill="1" applyBorder="1" applyAlignment="0"/>
    <xf xfId="0" fontId="0" numFmtId="164" fillId="0" borderId="0" applyFont="0" applyNumberFormat="1" applyFill="0" applyBorder="0" applyAlignment="0"/>
    <xf xfId="0" fontId="1" numFmtId="164" fillId="3" borderId="1" applyFont="1" applyNumberFormat="1" applyFill="1" applyBorder="1" applyAlignment="1">
      <alignment horizontal="center" vertical="bottom" textRotation="0" wrapText="false" shrinkToFit="false"/>
    </xf>
    <xf xfId="0" fontId="1" numFmtId="164" fillId="4" borderId="1" applyFont="1" applyNumberFormat="1" applyFill="1" applyBorder="1" applyAlignment="0"/>
    <xf xfId="0" fontId="0" numFmtId="164" fillId="0" borderId="1" applyFont="0" applyNumberFormat="1" applyFill="0" applyBorder="1" applyAlignment="0"/>
    <xf xfId="0" fontId="0" numFmtId="165" fillId="0" borderId="0" applyFont="0" applyNumberFormat="1" applyFill="0" applyBorder="0" applyAlignment="0"/>
    <xf xfId="0" fontId="1" numFmtId="165" fillId="3" borderId="1" applyFont="1" applyNumberFormat="1" applyFill="1" applyBorder="1" applyAlignment="1">
      <alignment horizontal="center" vertical="bottom" textRotation="0" wrapText="false" shrinkToFit="false"/>
    </xf>
    <xf xfId="0" fontId="1" numFmtId="165" fillId="4" borderId="1" applyFont="1" applyNumberFormat="1" applyFill="1" applyBorder="1" applyAlignment="0"/>
    <xf xfId="0" fontId="0" numFmtId="165" fillId="0" borderId="1" applyFont="0" applyNumberFormat="1" applyFill="0" applyBorder="1" applyAlignment="0"/>
    <xf xfId="0" fontId="1" numFmtId="164" fillId="5" borderId="1" applyFont="1" applyNumberFormat="1" applyFill="1" applyBorder="1" applyAlignment="0"/>
    <xf xfId="0" fontId="1" numFmtId="164" fillId="6" borderId="1" applyFont="1" applyNumberFormat="1" applyFill="1" applyBorder="1" applyAlignment="0"/>
    <xf xfId="0" fontId="0" numFmtId="164" fillId="0" borderId="1" applyFont="0" applyNumberFormat="1" applyFill="0" applyBorder="1" applyAlignment="0" applyProtection="true">
      <protection locked="false"/>
    </xf>
    <xf xfId="0" fontId="0" numFmtId="0" fillId="0" borderId="0" applyFont="0" applyNumberFormat="0" applyFill="0" applyBorder="0" applyAlignment="0" applyProtection="true">
      <protection locked="false"/>
    </xf>
    <xf xfId="0" fontId="1" numFmtId="0" fillId="3" borderId="1" applyFont="1" applyNumberFormat="0" applyFill="1" applyBorder="1" applyAlignment="1">
      <alignment horizontal="center" vertical="bottom" textRotation="0" wrapText="true" shrinkToFit="false"/>
    </xf>
    <xf xfId="0" fontId="1" numFmtId="165" fillId="5" borderId="1" applyFont="1" applyNumberFormat="1" applyFill="1" applyBorder="1" applyAlignment="0"/>
    <xf xfId="0" fontId="1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1" numFmtId="0" fillId="5" borderId="1" applyFont="1" applyNumberFormat="0" applyFill="1" applyBorder="1" applyAlignment="1">
      <alignment horizontal="center" vertical="bottom" textRotation="0" wrapText="false" shrinkToFit="false"/>
    </xf>
    <xf xfId="0" fontId="1" numFmtId="164" fillId="3" borderId="1" applyFont="1" applyNumberFormat="1" applyFill="1" applyBorder="1" applyAlignment="0"/>
    <xf xfId="0" fontId="0" numFmtId="164" fillId="4" borderId="1" applyFont="0" applyNumberFormat="1" applyFill="1" applyBorder="1" applyAlignment="0"/>
  </cellXfs>
  <cellStyles count="1">
    <cellStyle name="Normal" xfId="0" builtinId="0"/>
  </cellStyles>
  <dxfs count="2">
    <dxf>
      <font>
        <color rgb="FF990000"/>
      </font>
      <fill>
        <patternFill patternType="solid">
          <bgColor rgb="FFFF9999"/>
        </patternFill>
      </fill>
      <border/>
    </dxf>
    <dxf>
      <font>
        <color rgb="FF009900"/>
      </font>
      <fill>
        <patternFill patternType="solid">
          <bgColor rgb="FF99FF99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3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12.854" bestFit="true" customWidth="true" style="0"/>
    <col min="2" max="2" width="69.554" bestFit="true" customWidth="true" style="0"/>
    <col min="3" max="3" width="91.978" bestFit="true" customWidth="true" style="0"/>
    <col min="4" max="4" width="213.377" bestFit="true" customWidth="true" style="0"/>
    <col min="5" max="5" width="17.567" bestFit="true" customWidth="true" style="0"/>
    <col min="6" max="6" width="18.71" bestFit="true" customWidth="true" style="0"/>
    <col min="7" max="7" width="16.425" bestFit="true" customWidth="true" style="0"/>
    <col min="8" max="8" width="17.567" bestFit="true" customWidth="true" style="0"/>
    <col min="9" max="9" width="9.283" bestFit="true" customWidth="true" style="0"/>
    <col min="10" max="10" width="24.565" bestFit="true" customWidth="true" style="0"/>
    <col min="11" max="11" width="17.567" bestFit="true" customWidth="true" style="0"/>
    <col min="12" max="12" width="16.425" bestFit="true" customWidth="true" style="0"/>
    <col min="13" max="13" width="17.567" bestFit="true" customWidth="true" style="0"/>
    <col min="14" max="14" width="24.565" bestFit="true" customWidth="true" style="0"/>
    <col min="15" max="15" width="9.283" bestFit="true" customWidth="true" style="0"/>
  </cols>
  <sheetData>
    <row r="1" spans="1:15">
      <c r="A1" s="2" t="s">
        <v>0</v>
      </c>
    </row>
    <row r="2" spans="1:15">
      <c r="A2" s="3" t="s">
        <v>1</v>
      </c>
    </row>
    <row r="4" spans="1:15">
      <c r="A4" s="1" t="s">
        <v>2</v>
      </c>
      <c r="B4" t="s">
        <v>3</v>
      </c>
      <c r="E4" s="1" t="s">
        <v>4</v>
      </c>
      <c r="F4" s="21"/>
    </row>
    <row r="5" spans="1:15">
      <c r="A5" s="1" t="s">
        <v>5</v>
      </c>
      <c r="B5" t="s">
        <v>6</v>
      </c>
      <c r="E5" s="1" t="s">
        <v>7</v>
      </c>
      <c r="F5" s="21"/>
    </row>
    <row r="6" spans="1:15">
      <c r="A6" s="1" t="s">
        <v>8</v>
      </c>
      <c r="B6" t="s">
        <v>9</v>
      </c>
    </row>
    <row r="8" spans="1:15">
      <c r="A8" s="4" t="s">
        <v>10</v>
      </c>
      <c r="G8" s="10"/>
      <c r="H8" s="10"/>
      <c r="I8" s="14"/>
      <c r="J8" s="10"/>
      <c r="K8" s="10"/>
      <c r="L8" s="10"/>
      <c r="M8" s="10"/>
      <c r="N8" s="10"/>
      <c r="O8" s="14"/>
    </row>
    <row r="9" spans="1:15">
      <c r="G9" s="10"/>
      <c r="H9" s="10"/>
      <c r="I9" s="14"/>
      <c r="J9" s="10"/>
      <c r="K9" s="10"/>
      <c r="L9" s="10"/>
      <c r="M9" s="10"/>
      <c r="N9" s="10"/>
      <c r="O9" s="14"/>
    </row>
    <row r="10" spans="1:1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11" t="s">
        <v>17</v>
      </c>
      <c r="H10" s="11" t="s">
        <v>18</v>
      </c>
      <c r="I10" s="15" t="s">
        <v>19</v>
      </c>
      <c r="J10" s="11" t="s">
        <v>20</v>
      </c>
      <c r="K10" s="11" t="s">
        <v>21</v>
      </c>
      <c r="L10" s="11" t="s">
        <v>22</v>
      </c>
      <c r="M10" s="11" t="s">
        <v>23</v>
      </c>
      <c r="N10" s="11" t="s">
        <v>24</v>
      </c>
      <c r="O10" s="15" t="s">
        <v>25</v>
      </c>
    </row>
    <row r="11" spans="1:15">
      <c r="A11" s="6" t="s">
        <v>26</v>
      </c>
      <c r="B11" s="6"/>
      <c r="C11" s="6" t="s">
        <v>27</v>
      </c>
      <c r="D11" s="6" t="s">
        <v>28</v>
      </c>
      <c r="E11" s="6" t="s">
        <v>27</v>
      </c>
      <c r="F11" s="6" t="s">
        <v>27</v>
      </c>
      <c r="G11" s="12" t="s">
        <v>27</v>
      </c>
      <c r="H11" s="12">
        <f>SUM(H12,H13)</f>
        <v>5078.37</v>
      </c>
      <c r="I11" s="16" t="s">
        <v>27</v>
      </c>
      <c r="J11" s="12" t="s">
        <v>27</v>
      </c>
      <c r="K11" s="12">
        <f>SUM(K12,K13)</f>
        <v>6481.9299006</v>
      </c>
      <c r="L11" s="12" t="s">
        <v>27</v>
      </c>
      <c r="M11" s="12">
        <f>SUM(M12,M13)</f>
        <v>5078.37</v>
      </c>
      <c r="N11" s="12">
        <f>SUM(N12,N13)</f>
        <v>6481.9299006</v>
      </c>
      <c r="O11" s="16">
        <f>IF(SUM(M12,M13)=0,0,SUM(O12*M12/100,O13*M13/100)/SUM(M12,M13)*100)</f>
        <v>0</v>
      </c>
    </row>
    <row r="12" spans="1:15">
      <c r="A12" s="7" t="s">
        <v>29</v>
      </c>
      <c r="B12" s="7" t="s">
        <v>30</v>
      </c>
      <c r="C12" s="7" t="s">
        <v>31</v>
      </c>
      <c r="D12" s="7" t="s">
        <v>32</v>
      </c>
      <c r="E12" s="7" t="s">
        <v>33</v>
      </c>
      <c r="F12" s="7">
        <v>3.0</v>
      </c>
      <c r="G12" s="20">
        <v>67.19</v>
      </c>
      <c r="H12" s="13">
        <f>F12*G12</f>
        <v>201.57</v>
      </c>
      <c r="I12" s="17">
        <v>27.638</v>
      </c>
      <c r="J12" s="13">
        <f>G12*(1+I12/100)</f>
        <v>85.7599722</v>
      </c>
      <c r="K12" s="13">
        <f>F12*J12</f>
        <v>257.2799166</v>
      </c>
      <c r="L12" s="13">
        <v>67.19</v>
      </c>
      <c r="M12" s="13">
        <f>F12*L12</f>
        <v>201.57</v>
      </c>
      <c r="N12" s="13">
        <f>M12*(1+27.6380/100)</f>
        <v>257.2799166</v>
      </c>
      <c r="O12" s="17">
        <f>IF(L12=0,0,((G12-L12)/L12)*100)</f>
        <v>0</v>
      </c>
    </row>
    <row r="13" spans="1:15">
      <c r="A13" s="7" t="s">
        <v>34</v>
      </c>
      <c r="B13" s="7" t="s">
        <v>35</v>
      </c>
      <c r="C13" s="7" t="s">
        <v>36</v>
      </c>
      <c r="D13" s="7" t="s">
        <v>37</v>
      </c>
      <c r="E13" s="7" t="s">
        <v>38</v>
      </c>
      <c r="F13" s="7">
        <v>2.0</v>
      </c>
      <c r="G13" s="20">
        <v>2438.4</v>
      </c>
      <c r="H13" s="13">
        <f>F13*G13</f>
        <v>4876.8</v>
      </c>
      <c r="I13" s="17">
        <v>27.638</v>
      </c>
      <c r="J13" s="13">
        <f>G13*(1+I13/100)</f>
        <v>3112.324992</v>
      </c>
      <c r="K13" s="13">
        <f>F13*J13</f>
        <v>6224.649984</v>
      </c>
      <c r="L13" s="13">
        <v>2438.4</v>
      </c>
      <c r="M13" s="13">
        <f>F13*L13</f>
        <v>4876.8</v>
      </c>
      <c r="N13" s="13">
        <f>M13*(1+27.6380/100)</f>
        <v>6224.649984</v>
      </c>
      <c r="O13" s="17">
        <f>IF(L13=0,0,((G13-L13)/L13)*100)</f>
        <v>0</v>
      </c>
    </row>
    <row r="14" spans="1:15">
      <c r="A14" s="6" t="s">
        <v>39</v>
      </c>
      <c r="B14" s="6"/>
      <c r="C14" s="6" t="s">
        <v>27</v>
      </c>
      <c r="D14" s="6" t="s">
        <v>40</v>
      </c>
      <c r="E14" s="6" t="s">
        <v>27</v>
      </c>
      <c r="F14" s="6" t="s">
        <v>27</v>
      </c>
      <c r="G14" s="12" t="s">
        <v>27</v>
      </c>
      <c r="H14" s="12">
        <f>SUM(H15,H16,H17)</f>
        <v>16255.457</v>
      </c>
      <c r="I14" s="16" t="s">
        <v>27</v>
      </c>
      <c r="J14" s="12" t="s">
        <v>27</v>
      </c>
      <c r="K14" s="12">
        <f>SUM(K15,K16,K17)</f>
        <v>20748.14020566</v>
      </c>
      <c r="L14" s="12" t="s">
        <v>27</v>
      </c>
      <c r="M14" s="12">
        <f>SUM(M15,M16,M17)</f>
        <v>16255.457</v>
      </c>
      <c r="N14" s="12">
        <f>SUM(N15,N16,N17)</f>
        <v>20748.14020566</v>
      </c>
      <c r="O14" s="16">
        <f>IF(SUM(M15,M16,M17)=0,0,SUM(O15*M15/100,O16*M16/100,O17*M17/100)/SUM(M15,M16,M17)*100)</f>
        <v>0</v>
      </c>
    </row>
    <row r="15" spans="1:15">
      <c r="A15" s="7" t="s">
        <v>41</v>
      </c>
      <c r="B15" s="7" t="s">
        <v>42</v>
      </c>
      <c r="C15" s="7"/>
      <c r="D15" s="7" t="s">
        <v>43</v>
      </c>
      <c r="E15" s="7" t="s">
        <v>44</v>
      </c>
      <c r="F15" s="7">
        <v>250.78</v>
      </c>
      <c r="G15" s="20">
        <v>10.55</v>
      </c>
      <c r="H15" s="13">
        <f>F15*G15</f>
        <v>2645.729</v>
      </c>
      <c r="I15" s="17">
        <v>27.638</v>
      </c>
      <c r="J15" s="13">
        <f>G15*(1+I15/100)</f>
        <v>13.465809</v>
      </c>
      <c r="K15" s="13">
        <f>F15*J15</f>
        <v>3376.95558102</v>
      </c>
      <c r="L15" s="13">
        <v>10.55</v>
      </c>
      <c r="M15" s="13">
        <f>F15*L15</f>
        <v>2645.729</v>
      </c>
      <c r="N15" s="13">
        <f>M15*(1+27.6380/100)</f>
        <v>3376.95558102</v>
      </c>
      <c r="O15" s="17">
        <f>IF(L15=0,0,((G15-L15)/L15)*100)</f>
        <v>0</v>
      </c>
    </row>
    <row r="16" spans="1:15">
      <c r="A16" s="7" t="s">
        <v>45</v>
      </c>
      <c r="B16" s="7" t="s">
        <v>46</v>
      </c>
      <c r="C16" s="7" t="s">
        <v>31</v>
      </c>
      <c r="D16" s="7" t="s">
        <v>47</v>
      </c>
      <c r="E16" s="7" t="s">
        <v>33</v>
      </c>
      <c r="F16" s="7">
        <v>76.8</v>
      </c>
      <c r="G16" s="20">
        <v>9.24</v>
      </c>
      <c r="H16" s="13">
        <f>F16*G16</f>
        <v>709.632</v>
      </c>
      <c r="I16" s="17">
        <v>27.638</v>
      </c>
      <c r="J16" s="13">
        <f>G16*(1+I16/100)</f>
        <v>11.7937512</v>
      </c>
      <c r="K16" s="13">
        <f>F16*J16</f>
        <v>905.76009216</v>
      </c>
      <c r="L16" s="13">
        <v>9.24</v>
      </c>
      <c r="M16" s="13">
        <f>F16*L16</f>
        <v>709.632</v>
      </c>
      <c r="N16" s="13">
        <f>M16*(1+27.6380/100)</f>
        <v>905.76009216</v>
      </c>
      <c r="O16" s="17">
        <f>IF(L16=0,0,((G16-L16)/L16)*100)</f>
        <v>0</v>
      </c>
    </row>
    <row r="17" spans="1:15">
      <c r="A17" s="7" t="s">
        <v>48</v>
      </c>
      <c r="B17" s="7" t="s">
        <v>49</v>
      </c>
      <c r="C17" s="7" t="s">
        <v>31</v>
      </c>
      <c r="D17" s="7" t="s">
        <v>50</v>
      </c>
      <c r="E17" s="7" t="s">
        <v>33</v>
      </c>
      <c r="F17" s="7">
        <v>76.8</v>
      </c>
      <c r="G17" s="20">
        <v>167.97</v>
      </c>
      <c r="H17" s="13">
        <f>F17*G17</f>
        <v>12900.096</v>
      </c>
      <c r="I17" s="17">
        <v>27.638</v>
      </c>
      <c r="J17" s="13">
        <f>G17*(1+I17/100)</f>
        <v>214.3935486</v>
      </c>
      <c r="K17" s="13">
        <f>F17*J17</f>
        <v>16465.42453248</v>
      </c>
      <c r="L17" s="13">
        <v>167.97</v>
      </c>
      <c r="M17" s="13">
        <f>F17*L17</f>
        <v>12900.096</v>
      </c>
      <c r="N17" s="13">
        <f>M17*(1+27.6380/100)</f>
        <v>16465.42453248</v>
      </c>
      <c r="O17" s="17">
        <f>IF(L17=0,0,((G17-L17)/L17)*100)</f>
        <v>0</v>
      </c>
    </row>
    <row r="18" spans="1:15">
      <c r="A18" s="6" t="s">
        <v>51</v>
      </c>
      <c r="B18" s="6"/>
      <c r="C18" s="6" t="s">
        <v>27</v>
      </c>
      <c r="D18" s="6" t="s">
        <v>52</v>
      </c>
      <c r="E18" s="6" t="s">
        <v>27</v>
      </c>
      <c r="F18" s="6" t="s">
        <v>27</v>
      </c>
      <c r="G18" s="12" t="s">
        <v>27</v>
      </c>
      <c r="H18" s="12">
        <f>SUM(H19,H20,H21,H22,H23)</f>
        <v>14667.8407</v>
      </c>
      <c r="I18" s="16" t="s">
        <v>27</v>
      </c>
      <c r="J18" s="12" t="s">
        <v>27</v>
      </c>
      <c r="K18" s="12">
        <f>SUM(K19,K20,K21,K22,K23)</f>
        <v>18721.738512666</v>
      </c>
      <c r="L18" s="12" t="s">
        <v>27</v>
      </c>
      <c r="M18" s="12">
        <f>SUM(M19,M20,M21,M22,M23)</f>
        <v>14667.8407</v>
      </c>
      <c r="N18" s="12">
        <f>SUM(N19,N20,N21,N22,N23)</f>
        <v>18721.738512666</v>
      </c>
      <c r="O18" s="16">
        <f>IF(SUM(M19,M20,M21,M22,M23)=0,0,SUM(O19*M19/100,O20*M20/100,O21*M21/100,O22*M22/100,O23*M23/100)/SUM(M19,M20,M21,M22,M23)*100)</f>
        <v>0</v>
      </c>
    </row>
    <row r="19" spans="1:15">
      <c r="A19" s="7" t="s">
        <v>53</v>
      </c>
      <c r="B19" s="7" t="s">
        <v>54</v>
      </c>
      <c r="C19" s="7"/>
      <c r="D19" s="7" t="s">
        <v>55</v>
      </c>
      <c r="E19" s="7" t="s">
        <v>33</v>
      </c>
      <c r="F19" s="7">
        <v>220.0</v>
      </c>
      <c r="G19" s="20">
        <v>4.75</v>
      </c>
      <c r="H19" s="13">
        <f>F19*G19</f>
        <v>1045</v>
      </c>
      <c r="I19" s="17">
        <v>27.638</v>
      </c>
      <c r="J19" s="13">
        <f>G19*(1+I19/100)</f>
        <v>6.062805</v>
      </c>
      <c r="K19" s="13">
        <f>F19*J19</f>
        <v>1333.8171</v>
      </c>
      <c r="L19" s="13">
        <v>4.75</v>
      </c>
      <c r="M19" s="13">
        <f>F19*L19</f>
        <v>1045</v>
      </c>
      <c r="N19" s="13">
        <f>M19*(1+27.6380/100)</f>
        <v>1333.8171</v>
      </c>
      <c r="O19" s="17">
        <f>IF(L19=0,0,((G19-L19)/L19)*100)</f>
        <v>0</v>
      </c>
    </row>
    <row r="20" spans="1:15">
      <c r="A20" s="7" t="s">
        <v>56</v>
      </c>
      <c r="B20" s="7" t="s">
        <v>57</v>
      </c>
      <c r="C20" s="7" t="s">
        <v>31</v>
      </c>
      <c r="D20" s="7" t="s">
        <v>58</v>
      </c>
      <c r="E20" s="7" t="s">
        <v>33</v>
      </c>
      <c r="F20" s="7">
        <v>220.0</v>
      </c>
      <c r="G20" s="20">
        <v>16.94</v>
      </c>
      <c r="H20" s="13">
        <f>F20*G20</f>
        <v>3726.8</v>
      </c>
      <c r="I20" s="17">
        <v>27.638</v>
      </c>
      <c r="J20" s="13">
        <f>G20*(1+I20/100)</f>
        <v>21.6218772</v>
      </c>
      <c r="K20" s="13">
        <f>F20*J20</f>
        <v>4756.812984</v>
      </c>
      <c r="L20" s="13">
        <v>16.94</v>
      </c>
      <c r="M20" s="13">
        <f>F20*L20</f>
        <v>3726.8</v>
      </c>
      <c r="N20" s="13">
        <f>M20*(1+27.6380/100)</f>
        <v>4756.812984</v>
      </c>
      <c r="O20" s="17">
        <f>IF(L20=0,0,((G20-L20)/L20)*100)</f>
        <v>0</v>
      </c>
    </row>
    <row r="21" spans="1:15">
      <c r="A21" s="7" t="s">
        <v>59</v>
      </c>
      <c r="B21" s="7" t="s">
        <v>60</v>
      </c>
      <c r="C21" s="7" t="s">
        <v>31</v>
      </c>
      <c r="D21" s="7" t="s">
        <v>61</v>
      </c>
      <c r="E21" s="7" t="s">
        <v>62</v>
      </c>
      <c r="F21" s="7">
        <v>142.5</v>
      </c>
      <c r="G21" s="20">
        <v>32.29</v>
      </c>
      <c r="H21" s="13">
        <f>F21*G21</f>
        <v>4601.325</v>
      </c>
      <c r="I21" s="17">
        <v>27.638</v>
      </c>
      <c r="J21" s="13">
        <f>G21*(1+I21/100)</f>
        <v>41.2143102</v>
      </c>
      <c r="K21" s="13">
        <f>F21*J21</f>
        <v>5873.0392035</v>
      </c>
      <c r="L21" s="13">
        <v>32.29</v>
      </c>
      <c r="M21" s="13">
        <f>F21*L21</f>
        <v>4601.325</v>
      </c>
      <c r="N21" s="13">
        <f>M21*(1+27.6380/100)</f>
        <v>5873.0392035</v>
      </c>
      <c r="O21" s="17">
        <f>IF(L21=0,0,((G21-L21)/L21)*100)</f>
        <v>0</v>
      </c>
    </row>
    <row r="22" spans="1:15">
      <c r="A22" s="7" t="s">
        <v>63</v>
      </c>
      <c r="B22" s="7" t="s">
        <v>64</v>
      </c>
      <c r="C22" s="7" t="s">
        <v>31</v>
      </c>
      <c r="D22" s="7" t="s">
        <v>65</v>
      </c>
      <c r="E22" s="7" t="s">
        <v>33</v>
      </c>
      <c r="F22" s="7">
        <v>220.0</v>
      </c>
      <c r="G22" s="20">
        <v>4.57</v>
      </c>
      <c r="H22" s="13">
        <f>F22*G22</f>
        <v>1005.4</v>
      </c>
      <c r="I22" s="17">
        <v>27.638</v>
      </c>
      <c r="J22" s="13">
        <f>G22*(1+I22/100)</f>
        <v>5.8330566</v>
      </c>
      <c r="K22" s="13">
        <f>F22*J22</f>
        <v>1283.272452</v>
      </c>
      <c r="L22" s="13">
        <v>4.57</v>
      </c>
      <c r="M22" s="13">
        <f>F22*L22</f>
        <v>1005.4</v>
      </c>
      <c r="N22" s="13">
        <f>M22*(1+27.6380/100)</f>
        <v>1283.272452</v>
      </c>
      <c r="O22" s="17">
        <f>IF(L22=0,0,((G22-L22)/L22)*100)</f>
        <v>0</v>
      </c>
    </row>
    <row r="23" spans="1:15">
      <c r="A23" s="6" t="s">
        <v>66</v>
      </c>
      <c r="B23" s="6"/>
      <c r="C23" s="6" t="s">
        <v>27</v>
      </c>
      <c r="D23" s="6" t="s">
        <v>67</v>
      </c>
      <c r="E23" s="6" t="s">
        <v>27</v>
      </c>
      <c r="F23" s="6" t="s">
        <v>27</v>
      </c>
      <c r="G23" s="12" t="s">
        <v>27</v>
      </c>
      <c r="H23" s="12">
        <f>SUM(H24,H25,H26,H27,H28,H29,H30,H31,H32)</f>
        <v>4289.3157</v>
      </c>
      <c r="I23" s="16" t="s">
        <v>27</v>
      </c>
      <c r="J23" s="12" t="s">
        <v>27</v>
      </c>
      <c r="K23" s="12">
        <f>SUM(K24,K25,K26,K27,K28,K29,K30,K31,K32)</f>
        <v>5474.796773166</v>
      </c>
      <c r="L23" s="12" t="s">
        <v>27</v>
      </c>
      <c r="M23" s="12">
        <f>SUM(M24,M25,M26,M27,M28,M29,M30,M31,M32)</f>
        <v>4289.3157</v>
      </c>
      <c r="N23" s="12">
        <f>SUM(N24,N25,N26,N27,N28,N29,N30,N31,N32)</f>
        <v>5474.796773166</v>
      </c>
      <c r="O23" s="16">
        <f>IF(SUM(M24,M25,M26,M27,M28,M29,M30,M31,M32)=0,0,SUM(O24*M24/100,O25*M25/100,O26*M26/100,O27*M27/100,O28*M28/100,O29*M29/100,O30*M30/100,O31*M31/100,O32*M32/100)/SUM(M24,M25,M26,M27,M28,M29,M30,M31,M32)*100)</f>
        <v>0</v>
      </c>
    </row>
    <row r="24" spans="1:15">
      <c r="A24" s="7" t="s">
        <v>68</v>
      </c>
      <c r="B24" s="7" t="s">
        <v>69</v>
      </c>
      <c r="C24" s="7" t="s">
        <v>31</v>
      </c>
      <c r="D24" s="7" t="s">
        <v>70</v>
      </c>
      <c r="E24" s="7" t="s">
        <v>62</v>
      </c>
      <c r="F24" s="7">
        <v>23.13</v>
      </c>
      <c r="G24" s="20">
        <v>22.86</v>
      </c>
      <c r="H24" s="13">
        <f>F24*G24</f>
        <v>528.7518</v>
      </c>
      <c r="I24" s="17">
        <v>27.638</v>
      </c>
      <c r="J24" s="13">
        <f>G24*(1+I24/100)</f>
        <v>29.1780468</v>
      </c>
      <c r="K24" s="13">
        <f>F24*J24</f>
        <v>674.888222484</v>
      </c>
      <c r="L24" s="13">
        <v>22.86</v>
      </c>
      <c r="M24" s="13">
        <f>F24*L24</f>
        <v>528.7518</v>
      </c>
      <c r="N24" s="13">
        <f>M24*(1+27.6380/100)</f>
        <v>674.888222484</v>
      </c>
      <c r="O24" s="17">
        <f>IF(L24=0,0,((G24-L24)/L24)*100)</f>
        <v>0</v>
      </c>
    </row>
    <row r="25" spans="1:15">
      <c r="A25" s="7" t="s">
        <v>71</v>
      </c>
      <c r="B25" s="7" t="s">
        <v>72</v>
      </c>
      <c r="C25" s="7" t="s">
        <v>31</v>
      </c>
      <c r="D25" s="7" t="s">
        <v>73</v>
      </c>
      <c r="E25" s="7" t="s">
        <v>74</v>
      </c>
      <c r="F25" s="7">
        <v>2.4</v>
      </c>
      <c r="G25" s="20">
        <v>61.35</v>
      </c>
      <c r="H25" s="13">
        <f>F25*G25</f>
        <v>147.24</v>
      </c>
      <c r="I25" s="17">
        <v>27.638</v>
      </c>
      <c r="J25" s="13">
        <f>G25*(1+I25/100)</f>
        <v>78.305913</v>
      </c>
      <c r="K25" s="13">
        <f>F25*J25</f>
        <v>187.9341912</v>
      </c>
      <c r="L25" s="13">
        <v>61.35</v>
      </c>
      <c r="M25" s="13">
        <f>F25*L25</f>
        <v>147.24</v>
      </c>
      <c r="N25" s="13">
        <f>M25*(1+27.6380/100)</f>
        <v>187.9341912</v>
      </c>
      <c r="O25" s="17">
        <f>IF(L25=0,0,((G25-L25)/L25)*100)</f>
        <v>0</v>
      </c>
    </row>
    <row r="26" spans="1:15">
      <c r="A26" s="7" t="s">
        <v>75</v>
      </c>
      <c r="B26" s="7" t="s">
        <v>76</v>
      </c>
      <c r="C26" s="7" t="s">
        <v>31</v>
      </c>
      <c r="D26" s="7" t="s">
        <v>77</v>
      </c>
      <c r="E26" s="7" t="s">
        <v>62</v>
      </c>
      <c r="F26" s="7">
        <v>23.13</v>
      </c>
      <c r="G26" s="20">
        <v>4.14</v>
      </c>
      <c r="H26" s="13">
        <f>F26*G26</f>
        <v>95.7582</v>
      </c>
      <c r="I26" s="17">
        <v>27.638</v>
      </c>
      <c r="J26" s="13">
        <f>G26*(1+I26/100)</f>
        <v>5.2842132</v>
      </c>
      <c r="K26" s="13">
        <f>F26*J26</f>
        <v>122.223851316</v>
      </c>
      <c r="L26" s="13">
        <v>4.14</v>
      </c>
      <c r="M26" s="13">
        <f>F26*L26</f>
        <v>95.7582</v>
      </c>
      <c r="N26" s="13">
        <f>M26*(1+27.6380/100)</f>
        <v>122.223851316</v>
      </c>
      <c r="O26" s="17">
        <f>IF(L26=0,0,((G26-L26)/L26)*100)</f>
        <v>0</v>
      </c>
    </row>
    <row r="27" spans="1:15">
      <c r="A27" s="7" t="s">
        <v>78</v>
      </c>
      <c r="B27" s="7" t="s">
        <v>54</v>
      </c>
      <c r="C27" s="7"/>
      <c r="D27" s="7" t="s">
        <v>79</v>
      </c>
      <c r="E27" s="7" t="s">
        <v>33</v>
      </c>
      <c r="F27" s="7">
        <v>55.51</v>
      </c>
      <c r="G27" s="20">
        <v>4.75</v>
      </c>
      <c r="H27" s="13">
        <f>F27*G27</f>
        <v>263.6725</v>
      </c>
      <c r="I27" s="17">
        <v>27.638</v>
      </c>
      <c r="J27" s="13">
        <f>G27*(1+I27/100)</f>
        <v>6.062805</v>
      </c>
      <c r="K27" s="13">
        <f>F27*J27</f>
        <v>336.54630555</v>
      </c>
      <c r="L27" s="13">
        <v>4.75</v>
      </c>
      <c r="M27" s="13">
        <f>F27*L27</f>
        <v>263.6725</v>
      </c>
      <c r="N27" s="13">
        <f>M27*(1+27.6380/100)</f>
        <v>336.54630555</v>
      </c>
      <c r="O27" s="17">
        <f>IF(L27=0,0,((G27-L27)/L27)*100)</f>
        <v>0</v>
      </c>
    </row>
    <row r="28" spans="1:15">
      <c r="A28" s="7" t="s">
        <v>80</v>
      </c>
      <c r="B28" s="7" t="s">
        <v>64</v>
      </c>
      <c r="C28" s="7" t="s">
        <v>31</v>
      </c>
      <c r="D28" s="7" t="s">
        <v>81</v>
      </c>
      <c r="E28" s="7" t="s">
        <v>33</v>
      </c>
      <c r="F28" s="7">
        <v>55.51</v>
      </c>
      <c r="G28" s="20">
        <v>4.53</v>
      </c>
      <c r="H28" s="13">
        <f>F28*G28</f>
        <v>251.4603</v>
      </c>
      <c r="I28" s="17">
        <v>27.638</v>
      </c>
      <c r="J28" s="13">
        <f>G28*(1+I28/100)</f>
        <v>5.7820014</v>
      </c>
      <c r="K28" s="13">
        <f>F28*J28</f>
        <v>320.958897714</v>
      </c>
      <c r="L28" s="13">
        <v>4.53</v>
      </c>
      <c r="M28" s="13">
        <f>F28*L28</f>
        <v>251.4603</v>
      </c>
      <c r="N28" s="13">
        <f>M28*(1+27.6380/100)</f>
        <v>320.958897714</v>
      </c>
      <c r="O28" s="17">
        <f>IF(L28=0,0,((G28-L28)/L28)*100)</f>
        <v>0</v>
      </c>
    </row>
    <row r="29" spans="1:15">
      <c r="A29" s="7" t="s">
        <v>82</v>
      </c>
      <c r="B29" s="7" t="s">
        <v>83</v>
      </c>
      <c r="C29" s="7" t="s">
        <v>31</v>
      </c>
      <c r="D29" s="7" t="s">
        <v>84</v>
      </c>
      <c r="E29" s="7" t="s">
        <v>33</v>
      </c>
      <c r="F29" s="7">
        <v>55.51</v>
      </c>
      <c r="G29" s="20">
        <v>29.42</v>
      </c>
      <c r="H29" s="13">
        <f>F29*G29</f>
        <v>1633.1042</v>
      </c>
      <c r="I29" s="17">
        <v>27.638</v>
      </c>
      <c r="J29" s="13">
        <f>G29*(1+I29/100)</f>
        <v>37.5510996</v>
      </c>
      <c r="K29" s="13">
        <f>F29*J29</f>
        <v>2084.461538796</v>
      </c>
      <c r="L29" s="13">
        <v>29.42</v>
      </c>
      <c r="M29" s="13">
        <f>F29*L29</f>
        <v>1633.1042</v>
      </c>
      <c r="N29" s="13">
        <f>M29*(1+27.6380/100)</f>
        <v>2084.461538796</v>
      </c>
      <c r="O29" s="17">
        <f>IF(L29=0,0,((G29-L29)/L29)*100)</f>
        <v>0</v>
      </c>
    </row>
    <row r="30" spans="1:15">
      <c r="A30" s="7" t="s">
        <v>85</v>
      </c>
      <c r="B30" s="7" t="s">
        <v>86</v>
      </c>
      <c r="C30" s="7" t="s">
        <v>31</v>
      </c>
      <c r="D30" s="7" t="s">
        <v>87</v>
      </c>
      <c r="E30" s="7" t="s">
        <v>74</v>
      </c>
      <c r="F30" s="7">
        <v>4.11</v>
      </c>
      <c r="G30" s="20">
        <v>203.25</v>
      </c>
      <c r="H30" s="13">
        <f>F30*G30</f>
        <v>835.3575</v>
      </c>
      <c r="I30" s="17">
        <v>27.638</v>
      </c>
      <c r="J30" s="13">
        <f>G30*(1+I30/100)</f>
        <v>259.424235</v>
      </c>
      <c r="K30" s="13">
        <f>F30*J30</f>
        <v>1066.23360585</v>
      </c>
      <c r="L30" s="13">
        <v>203.25</v>
      </c>
      <c r="M30" s="13">
        <f>F30*L30</f>
        <v>835.3575</v>
      </c>
      <c r="N30" s="13">
        <f>M30*(1+27.6380/100)</f>
        <v>1066.23360585</v>
      </c>
      <c r="O30" s="17">
        <f>IF(L30=0,0,((G30-L30)/L30)*100)</f>
        <v>0</v>
      </c>
    </row>
    <row r="31" spans="1:15">
      <c r="A31" s="7" t="s">
        <v>88</v>
      </c>
      <c r="B31" s="7" t="s">
        <v>89</v>
      </c>
      <c r="C31" s="7" t="s">
        <v>31</v>
      </c>
      <c r="D31" s="7" t="s">
        <v>90</v>
      </c>
      <c r="E31" s="7" t="s">
        <v>74</v>
      </c>
      <c r="F31" s="7">
        <v>4.11</v>
      </c>
      <c r="G31" s="20">
        <v>99.25</v>
      </c>
      <c r="H31" s="13">
        <f>F31*G31</f>
        <v>407.9175</v>
      </c>
      <c r="I31" s="17">
        <v>27.638</v>
      </c>
      <c r="J31" s="13">
        <f>G31*(1+I31/100)</f>
        <v>126.680715</v>
      </c>
      <c r="K31" s="13">
        <f>F31*J31</f>
        <v>520.65773865</v>
      </c>
      <c r="L31" s="13">
        <v>99.25</v>
      </c>
      <c r="M31" s="13">
        <f>F31*L31</f>
        <v>407.9175</v>
      </c>
      <c r="N31" s="13">
        <f>M31*(1+27.6380/100)</f>
        <v>520.65773865</v>
      </c>
      <c r="O31" s="17">
        <f>IF(L31=0,0,((G31-L31)/L31)*100)</f>
        <v>0</v>
      </c>
    </row>
    <row r="32" spans="1:15">
      <c r="A32" s="7" t="s">
        <v>91</v>
      </c>
      <c r="B32" s="7" t="s">
        <v>92</v>
      </c>
      <c r="C32" s="7" t="s">
        <v>31</v>
      </c>
      <c r="D32" s="7" t="s">
        <v>93</v>
      </c>
      <c r="E32" s="7" t="s">
        <v>74</v>
      </c>
      <c r="F32" s="7">
        <v>4.11</v>
      </c>
      <c r="G32" s="20">
        <v>30.67</v>
      </c>
      <c r="H32" s="13">
        <f>F32*G32</f>
        <v>126.0537</v>
      </c>
      <c r="I32" s="17">
        <v>27.638</v>
      </c>
      <c r="J32" s="13">
        <f>G32*(1+I32/100)</f>
        <v>39.1465746</v>
      </c>
      <c r="K32" s="13">
        <f>F32*J32</f>
        <v>160.892421606</v>
      </c>
      <c r="L32" s="13">
        <v>30.67</v>
      </c>
      <c r="M32" s="13">
        <f>F32*L32</f>
        <v>126.0537</v>
      </c>
      <c r="N32" s="13">
        <f>M32*(1+27.6380/100)</f>
        <v>160.892421606</v>
      </c>
      <c r="O32" s="17">
        <f>IF(L32=0,0,((G32-L32)/L32)*100)</f>
        <v>0</v>
      </c>
    </row>
    <row r="33" spans="1:15">
      <c r="A33" s="6" t="s">
        <v>94</v>
      </c>
      <c r="B33" s="6"/>
      <c r="C33" s="6" t="s">
        <v>27</v>
      </c>
      <c r="D33" s="6" t="s">
        <v>95</v>
      </c>
      <c r="E33" s="6" t="s">
        <v>27</v>
      </c>
      <c r="F33" s="6" t="s">
        <v>27</v>
      </c>
      <c r="G33" s="12" t="s">
        <v>27</v>
      </c>
      <c r="H33" s="12">
        <f>SUM(H34,H35,H36,H37,H38,H39,H40,H41,H48)</f>
        <v>38210.1574</v>
      </c>
      <c r="I33" s="16" t="s">
        <v>27</v>
      </c>
      <c r="J33" s="12" t="s">
        <v>27</v>
      </c>
      <c r="K33" s="12">
        <f>SUM(K34,K35,K36,K37,K38,K39,K40,K41,K48)</f>
        <v>48770.680702212</v>
      </c>
      <c r="L33" s="12" t="s">
        <v>27</v>
      </c>
      <c r="M33" s="12">
        <f>SUM(M34,M35,M36,M37,M38,M39,M40,M41,M48)</f>
        <v>38210.1574</v>
      </c>
      <c r="N33" s="12">
        <f>SUM(N34,N35,N36,N37,N38,N39,N40,N41,N48)</f>
        <v>48770.680702212</v>
      </c>
      <c r="O33" s="16">
        <f>IF(SUM(M34,M35,M36,M37,M38,M39,M40,M41,M48)=0,0,SUM(O34*M34/100,O35*M35/100,O36*M36/100,O37*M37/100,O38*M38/100,O39*M39/100,O40*M40/100,O41*M41/100,O48*M48/100)/SUM(M34,M35,M36,M37,M38,M39,M40,M41,M48)*100)</f>
        <v>0</v>
      </c>
    </row>
    <row r="34" spans="1:15">
      <c r="A34" s="7" t="s">
        <v>96</v>
      </c>
      <c r="B34" s="7" t="s">
        <v>97</v>
      </c>
      <c r="C34" s="7" t="s">
        <v>31</v>
      </c>
      <c r="D34" s="7" t="s">
        <v>98</v>
      </c>
      <c r="E34" s="7" t="s">
        <v>33</v>
      </c>
      <c r="F34" s="7">
        <v>788.54</v>
      </c>
      <c r="G34" s="20">
        <v>1.75</v>
      </c>
      <c r="H34" s="13">
        <f>F34*G34</f>
        <v>1379.945</v>
      </c>
      <c r="I34" s="17">
        <v>27.638</v>
      </c>
      <c r="J34" s="13">
        <f>G34*(1+I34/100)</f>
        <v>2.233665</v>
      </c>
      <c r="K34" s="13">
        <f>F34*J34</f>
        <v>1761.3341991</v>
      </c>
      <c r="L34" s="13">
        <v>1.75</v>
      </c>
      <c r="M34" s="13">
        <f>F34*L34</f>
        <v>1379.945</v>
      </c>
      <c r="N34" s="13">
        <f>M34*(1+27.6380/100)</f>
        <v>1761.3341991</v>
      </c>
      <c r="O34" s="17">
        <f>IF(L34=0,0,((G34-L34)/L34)*100)</f>
        <v>0</v>
      </c>
    </row>
    <row r="35" spans="1:15">
      <c r="A35" s="7" t="s">
        <v>99</v>
      </c>
      <c r="B35" s="7" t="s">
        <v>54</v>
      </c>
      <c r="C35" s="7"/>
      <c r="D35" s="7" t="s">
        <v>55</v>
      </c>
      <c r="E35" s="7" t="s">
        <v>33</v>
      </c>
      <c r="F35" s="7">
        <v>788.54</v>
      </c>
      <c r="G35" s="20">
        <v>9.53</v>
      </c>
      <c r="H35" s="13">
        <f>F35*G35</f>
        <v>7514.7862</v>
      </c>
      <c r="I35" s="17">
        <v>27.638</v>
      </c>
      <c r="J35" s="13">
        <f>G35*(1+I35/100)</f>
        <v>12.1639014</v>
      </c>
      <c r="K35" s="13">
        <f>F35*J35</f>
        <v>9591.722809956</v>
      </c>
      <c r="L35" s="13">
        <v>9.53</v>
      </c>
      <c r="M35" s="13">
        <f>F35*L35</f>
        <v>7514.7862</v>
      </c>
      <c r="N35" s="13">
        <f>M35*(1+27.6380/100)</f>
        <v>9591.722809956</v>
      </c>
      <c r="O35" s="17">
        <f>IF(L35=0,0,((G35-L35)/L35)*100)</f>
        <v>0</v>
      </c>
    </row>
    <row r="36" spans="1:15">
      <c r="A36" s="7" t="s">
        <v>100</v>
      </c>
      <c r="B36" s="7" t="s">
        <v>64</v>
      </c>
      <c r="C36" s="7" t="s">
        <v>31</v>
      </c>
      <c r="D36" s="7" t="s">
        <v>65</v>
      </c>
      <c r="E36" s="7" t="s">
        <v>33</v>
      </c>
      <c r="F36" s="7">
        <v>788.54</v>
      </c>
      <c r="G36" s="20">
        <v>4.53</v>
      </c>
      <c r="H36" s="13">
        <f>F36*G36</f>
        <v>3572.0862</v>
      </c>
      <c r="I36" s="17">
        <v>27.638</v>
      </c>
      <c r="J36" s="13">
        <f>G36*(1+I36/100)</f>
        <v>5.7820014</v>
      </c>
      <c r="K36" s="13">
        <f>F36*J36</f>
        <v>4559.339383956</v>
      </c>
      <c r="L36" s="13">
        <v>4.53</v>
      </c>
      <c r="M36" s="13">
        <f>F36*L36</f>
        <v>3572.0862</v>
      </c>
      <c r="N36" s="13">
        <f>M36*(1+27.6380/100)</f>
        <v>4559.339383956</v>
      </c>
      <c r="O36" s="17">
        <f>IF(L36=0,0,((G36-L36)/L36)*100)</f>
        <v>0</v>
      </c>
    </row>
    <row r="37" spans="1:15">
      <c r="A37" s="7" t="s">
        <v>101</v>
      </c>
      <c r="B37" s="7" t="s">
        <v>102</v>
      </c>
      <c r="C37" s="7" t="s">
        <v>31</v>
      </c>
      <c r="D37" s="7" t="s">
        <v>103</v>
      </c>
      <c r="E37" s="7" t="s">
        <v>33</v>
      </c>
      <c r="F37" s="7">
        <v>276.09</v>
      </c>
      <c r="G37" s="20">
        <v>14.24</v>
      </c>
      <c r="H37" s="13">
        <f>F37*G37</f>
        <v>3931.5216</v>
      </c>
      <c r="I37" s="17">
        <v>27.638</v>
      </c>
      <c r="J37" s="13">
        <f>G37*(1+I37/100)</f>
        <v>18.1756512</v>
      </c>
      <c r="K37" s="13">
        <f>F37*J37</f>
        <v>5018.115539808</v>
      </c>
      <c r="L37" s="13">
        <v>14.24</v>
      </c>
      <c r="M37" s="13">
        <f>F37*L37</f>
        <v>3931.5216</v>
      </c>
      <c r="N37" s="13">
        <f>M37*(1+27.6380/100)</f>
        <v>5018.115539808</v>
      </c>
      <c r="O37" s="17">
        <f>IF(L37=0,0,((G37-L37)/L37)*100)</f>
        <v>0</v>
      </c>
    </row>
    <row r="38" spans="1:15">
      <c r="A38" s="7" t="s">
        <v>104</v>
      </c>
      <c r="B38" s="7" t="s">
        <v>57</v>
      </c>
      <c r="C38" s="7" t="s">
        <v>31</v>
      </c>
      <c r="D38" s="7" t="s">
        <v>58</v>
      </c>
      <c r="E38" s="7" t="s">
        <v>33</v>
      </c>
      <c r="F38" s="7">
        <v>512.45</v>
      </c>
      <c r="G38" s="20">
        <v>17.07</v>
      </c>
      <c r="H38" s="13">
        <f>F38*G38</f>
        <v>8747.5215</v>
      </c>
      <c r="I38" s="17">
        <v>27.638</v>
      </c>
      <c r="J38" s="13">
        <f>G38*(1+I38/100)</f>
        <v>21.7878066</v>
      </c>
      <c r="K38" s="13">
        <f>F38*J38</f>
        <v>11165.16149217</v>
      </c>
      <c r="L38" s="13">
        <v>17.07</v>
      </c>
      <c r="M38" s="13">
        <f>F38*L38</f>
        <v>8747.5215</v>
      </c>
      <c r="N38" s="13">
        <f>M38*(1+27.6380/100)</f>
        <v>11165.16149217</v>
      </c>
      <c r="O38" s="17">
        <f>IF(L38=0,0,((G38-L38)/L38)*100)</f>
        <v>0</v>
      </c>
    </row>
    <row r="39" spans="1:15">
      <c r="A39" s="7" t="s">
        <v>105</v>
      </c>
      <c r="B39" s="7" t="s">
        <v>106</v>
      </c>
      <c r="C39" s="7" t="s">
        <v>31</v>
      </c>
      <c r="D39" s="7" t="s">
        <v>107</v>
      </c>
      <c r="E39" s="7" t="s">
        <v>62</v>
      </c>
      <c r="F39" s="7">
        <v>25.5</v>
      </c>
      <c r="G39" s="20">
        <v>12.03</v>
      </c>
      <c r="H39" s="13">
        <f>F39*G39</f>
        <v>306.765</v>
      </c>
      <c r="I39" s="17">
        <v>27.638</v>
      </c>
      <c r="J39" s="13">
        <f>G39*(1+I39/100)</f>
        <v>15.3548514</v>
      </c>
      <c r="K39" s="13">
        <f>F39*J39</f>
        <v>391.5487107</v>
      </c>
      <c r="L39" s="13">
        <v>12.03</v>
      </c>
      <c r="M39" s="13">
        <f>F39*L39</f>
        <v>306.765</v>
      </c>
      <c r="N39" s="13">
        <f>M39*(1+27.6380/100)</f>
        <v>391.5487107</v>
      </c>
      <c r="O39" s="17">
        <f>IF(L39=0,0,((G39-L39)/L39)*100)</f>
        <v>0</v>
      </c>
    </row>
    <row r="40" spans="1:15">
      <c r="A40" s="7" t="s">
        <v>108</v>
      </c>
      <c r="B40" s="7" t="s">
        <v>109</v>
      </c>
      <c r="C40" s="7"/>
      <c r="D40" s="7" t="s">
        <v>110</v>
      </c>
      <c r="E40" s="7" t="s">
        <v>62</v>
      </c>
      <c r="F40" s="7">
        <v>69.83</v>
      </c>
      <c r="G40" s="20">
        <v>78.72</v>
      </c>
      <c r="H40" s="13">
        <f>F40*G40</f>
        <v>5497.0176</v>
      </c>
      <c r="I40" s="17">
        <v>27.638</v>
      </c>
      <c r="J40" s="13">
        <f>G40*(1+I40/100)</f>
        <v>100.4766336</v>
      </c>
      <c r="K40" s="13">
        <f>F40*J40</f>
        <v>7016.283324288</v>
      </c>
      <c r="L40" s="13">
        <v>78.72</v>
      </c>
      <c r="M40" s="13">
        <f>F40*L40</f>
        <v>5497.0176</v>
      </c>
      <c r="N40" s="13">
        <f>M40*(1+27.6380/100)</f>
        <v>7016.283324288</v>
      </c>
      <c r="O40" s="17">
        <f>IF(L40=0,0,((G40-L40)/L40)*100)</f>
        <v>0</v>
      </c>
    </row>
    <row r="41" spans="1:15">
      <c r="A41" s="6" t="s">
        <v>111</v>
      </c>
      <c r="B41" s="6"/>
      <c r="C41" s="6" t="s">
        <v>27</v>
      </c>
      <c r="D41" s="6" t="s">
        <v>112</v>
      </c>
      <c r="E41" s="6" t="s">
        <v>27</v>
      </c>
      <c r="F41" s="6" t="s">
        <v>27</v>
      </c>
      <c r="G41" s="12" t="s">
        <v>27</v>
      </c>
      <c r="H41" s="12">
        <f>SUM(H42,H43,H44,H45,H46,H47)</f>
        <v>2800.7564</v>
      </c>
      <c r="I41" s="16" t="s">
        <v>27</v>
      </c>
      <c r="J41" s="12" t="s">
        <v>27</v>
      </c>
      <c r="K41" s="12">
        <f>SUM(K42,K43,K44,K45,K46,K47)</f>
        <v>3574.829453832</v>
      </c>
      <c r="L41" s="12" t="s">
        <v>27</v>
      </c>
      <c r="M41" s="12">
        <f>SUM(M42,M43,M44,M45,M46,M47)</f>
        <v>2800.7564</v>
      </c>
      <c r="N41" s="12">
        <f>SUM(N42,N43,N44,N45,N46,N47)</f>
        <v>3574.829453832</v>
      </c>
      <c r="O41" s="16">
        <f>IF(SUM(M42,M43,M44,M45,M46,M47)=0,0,SUM(O42*M42/100,O43*M43/100,O44*M44/100,O45*M45/100,O46*M46/100,O47*M47/100)/SUM(M42,M43,M44,M45,M46,M47)*100)</f>
        <v>0</v>
      </c>
    </row>
    <row r="42" spans="1:15">
      <c r="A42" s="7" t="s">
        <v>113</v>
      </c>
      <c r="B42" s="7" t="s">
        <v>54</v>
      </c>
      <c r="C42" s="7"/>
      <c r="D42" s="7" t="s">
        <v>79</v>
      </c>
      <c r="E42" s="7" t="s">
        <v>33</v>
      </c>
      <c r="F42" s="7">
        <v>89.24</v>
      </c>
      <c r="G42" s="20">
        <v>4.75</v>
      </c>
      <c r="H42" s="13">
        <f>F42*G42</f>
        <v>423.89</v>
      </c>
      <c r="I42" s="17">
        <v>27.638</v>
      </c>
      <c r="J42" s="13">
        <f>G42*(1+I42/100)</f>
        <v>6.062805</v>
      </c>
      <c r="K42" s="13">
        <f>F42*J42</f>
        <v>541.0447182</v>
      </c>
      <c r="L42" s="13">
        <v>4.75</v>
      </c>
      <c r="M42" s="13">
        <f>F42*L42</f>
        <v>423.89</v>
      </c>
      <c r="N42" s="13">
        <f>M42*(1+27.6380/100)</f>
        <v>541.0447182</v>
      </c>
      <c r="O42" s="17">
        <f>IF(L42=0,0,((G42-L42)/L42)*100)</f>
        <v>0</v>
      </c>
    </row>
    <row r="43" spans="1:15">
      <c r="A43" s="7" t="s">
        <v>114</v>
      </c>
      <c r="B43" s="7" t="s">
        <v>97</v>
      </c>
      <c r="C43" s="7" t="s">
        <v>31</v>
      </c>
      <c r="D43" s="7" t="s">
        <v>115</v>
      </c>
      <c r="E43" s="7" t="s">
        <v>33</v>
      </c>
      <c r="F43" s="7">
        <v>121.88</v>
      </c>
      <c r="G43" s="20">
        <v>1.75</v>
      </c>
      <c r="H43" s="13">
        <f>F43*G43</f>
        <v>213.29</v>
      </c>
      <c r="I43" s="17">
        <v>27.638</v>
      </c>
      <c r="J43" s="13">
        <f>G43*(1+I43/100)</f>
        <v>2.233665</v>
      </c>
      <c r="K43" s="13">
        <f>F43*J43</f>
        <v>272.2390902</v>
      </c>
      <c r="L43" s="13">
        <v>1.75</v>
      </c>
      <c r="M43" s="13">
        <f>F43*L43</f>
        <v>213.29</v>
      </c>
      <c r="N43" s="13">
        <f>M43*(1+27.6380/100)</f>
        <v>272.2390902</v>
      </c>
      <c r="O43" s="17">
        <f>IF(L43=0,0,((G43-L43)/L43)*100)</f>
        <v>0</v>
      </c>
    </row>
    <row r="44" spans="1:15">
      <c r="A44" s="7" t="s">
        <v>116</v>
      </c>
      <c r="B44" s="7" t="s">
        <v>64</v>
      </c>
      <c r="C44" s="7" t="s">
        <v>31</v>
      </c>
      <c r="D44" s="7" t="s">
        <v>81</v>
      </c>
      <c r="E44" s="7" t="s">
        <v>33</v>
      </c>
      <c r="F44" s="7">
        <v>89.24</v>
      </c>
      <c r="G44" s="20">
        <v>4.53</v>
      </c>
      <c r="H44" s="13">
        <f>F44*G44</f>
        <v>404.2572</v>
      </c>
      <c r="I44" s="17">
        <v>27.638</v>
      </c>
      <c r="J44" s="13">
        <f>G44*(1+I44/100)</f>
        <v>5.7820014</v>
      </c>
      <c r="K44" s="13">
        <f>F44*J44</f>
        <v>515.985804936</v>
      </c>
      <c r="L44" s="13">
        <v>4.53</v>
      </c>
      <c r="M44" s="13">
        <f>F44*L44</f>
        <v>404.2572</v>
      </c>
      <c r="N44" s="13">
        <f>M44*(1+27.6380/100)</f>
        <v>515.985804936</v>
      </c>
      <c r="O44" s="17">
        <f>IF(L44=0,0,((G44-L44)/L44)*100)</f>
        <v>0</v>
      </c>
    </row>
    <row r="45" spans="1:15">
      <c r="A45" s="7" t="s">
        <v>117</v>
      </c>
      <c r="B45" s="7" t="s">
        <v>118</v>
      </c>
      <c r="C45" s="7" t="s">
        <v>31</v>
      </c>
      <c r="D45" s="7" t="s">
        <v>119</v>
      </c>
      <c r="E45" s="7" t="s">
        <v>33</v>
      </c>
      <c r="F45" s="7">
        <v>89.24</v>
      </c>
      <c r="G45" s="20">
        <v>10.94</v>
      </c>
      <c r="H45" s="13">
        <f>F45*G45</f>
        <v>976.2856</v>
      </c>
      <c r="I45" s="17">
        <v>27.638</v>
      </c>
      <c r="J45" s="13">
        <f>G45*(1+I45/100)</f>
        <v>13.9635972</v>
      </c>
      <c r="K45" s="13">
        <f>F45*J45</f>
        <v>1246.111414128</v>
      </c>
      <c r="L45" s="13">
        <v>10.94</v>
      </c>
      <c r="M45" s="13">
        <f>F45*L45</f>
        <v>976.2856</v>
      </c>
      <c r="N45" s="13">
        <f>M45*(1+27.6380/100)</f>
        <v>1246.111414128</v>
      </c>
      <c r="O45" s="17">
        <f>IF(L45=0,0,((G45-L45)/L45)*100)</f>
        <v>0</v>
      </c>
    </row>
    <row r="46" spans="1:15">
      <c r="A46" s="7" t="s">
        <v>120</v>
      </c>
      <c r="B46" s="7" t="s">
        <v>121</v>
      </c>
      <c r="C46" s="7" t="s">
        <v>31</v>
      </c>
      <c r="D46" s="7" t="s">
        <v>122</v>
      </c>
      <c r="E46" s="7" t="s">
        <v>33</v>
      </c>
      <c r="F46" s="7">
        <v>32.64</v>
      </c>
      <c r="G46" s="20">
        <v>10.78</v>
      </c>
      <c r="H46" s="13">
        <f>F46*G46</f>
        <v>351.8592</v>
      </c>
      <c r="I46" s="17">
        <v>27.638</v>
      </c>
      <c r="J46" s="13">
        <f>G46*(1+I46/100)</f>
        <v>13.7593764</v>
      </c>
      <c r="K46" s="13">
        <f>F46*J46</f>
        <v>449.106045696</v>
      </c>
      <c r="L46" s="13">
        <v>10.78</v>
      </c>
      <c r="M46" s="13">
        <f>F46*L46</f>
        <v>351.8592</v>
      </c>
      <c r="N46" s="13">
        <f>M46*(1+27.6380/100)</f>
        <v>449.106045696</v>
      </c>
      <c r="O46" s="17">
        <f>IF(L46=0,0,((G46-L46)/L46)*100)</f>
        <v>0</v>
      </c>
    </row>
    <row r="47" spans="1:15">
      <c r="A47" s="7" t="s">
        <v>123</v>
      </c>
      <c r="B47" s="7" t="s">
        <v>124</v>
      </c>
      <c r="C47" s="7" t="s">
        <v>31</v>
      </c>
      <c r="D47" s="7" t="s">
        <v>125</v>
      </c>
      <c r="E47" s="7" t="s">
        <v>33</v>
      </c>
      <c r="F47" s="7">
        <v>32.64</v>
      </c>
      <c r="G47" s="20">
        <v>13.21</v>
      </c>
      <c r="H47" s="13">
        <f>F47*G47</f>
        <v>431.1744</v>
      </c>
      <c r="I47" s="17">
        <v>27.638</v>
      </c>
      <c r="J47" s="13">
        <f>G47*(1+I47/100)</f>
        <v>16.8609798</v>
      </c>
      <c r="K47" s="13">
        <f>F47*J47</f>
        <v>550.342380672</v>
      </c>
      <c r="L47" s="13">
        <v>13.21</v>
      </c>
      <c r="M47" s="13">
        <f>F47*L47</f>
        <v>431.1744</v>
      </c>
      <c r="N47" s="13">
        <f>M47*(1+27.6380/100)</f>
        <v>550.342380672</v>
      </c>
      <c r="O47" s="17">
        <f>IF(L47=0,0,((G47-L47)/L47)*100)</f>
        <v>0</v>
      </c>
    </row>
    <row r="48" spans="1:15">
      <c r="A48" s="6" t="s">
        <v>126</v>
      </c>
      <c r="B48" s="6"/>
      <c r="C48" s="6" t="s">
        <v>27</v>
      </c>
      <c r="D48" s="6" t="s">
        <v>127</v>
      </c>
      <c r="E48" s="6" t="s">
        <v>27</v>
      </c>
      <c r="F48" s="6" t="s">
        <v>27</v>
      </c>
      <c r="G48" s="12" t="s">
        <v>27</v>
      </c>
      <c r="H48" s="12">
        <f>SUM(H49,H50,H51,H52,H53)</f>
        <v>4459.7579</v>
      </c>
      <c r="I48" s="16" t="s">
        <v>27</v>
      </c>
      <c r="J48" s="12" t="s">
        <v>27</v>
      </c>
      <c r="K48" s="12">
        <f>SUM(K49,K50,K51,K52,K53)</f>
        <v>5692.345788402</v>
      </c>
      <c r="L48" s="12" t="s">
        <v>27</v>
      </c>
      <c r="M48" s="12">
        <f>SUM(M49,M50,M51,M52,M53)</f>
        <v>4459.7579</v>
      </c>
      <c r="N48" s="12">
        <f>SUM(N49,N50,N51,N52,N53)</f>
        <v>5692.345788402</v>
      </c>
      <c r="O48" s="16">
        <f>IF(SUM(M49,M50,M51,M52,M53)=0,0,SUM(O49*M49/100,O50*M50/100,O51*M51/100,O52*M52/100,O53*M53/100)/SUM(M49,M50,M51,M52,M53)*100)</f>
        <v>0</v>
      </c>
    </row>
    <row r="49" spans="1:15">
      <c r="A49" s="7" t="s">
        <v>128</v>
      </c>
      <c r="B49" s="7" t="s">
        <v>129</v>
      </c>
      <c r="C49" s="7" t="s">
        <v>31</v>
      </c>
      <c r="D49" s="7" t="s">
        <v>130</v>
      </c>
      <c r="E49" s="7" t="s">
        <v>33</v>
      </c>
      <c r="F49" s="7">
        <v>46.93</v>
      </c>
      <c r="G49" s="20">
        <v>2.96</v>
      </c>
      <c r="H49" s="13">
        <f>F49*G49</f>
        <v>138.9128</v>
      </c>
      <c r="I49" s="17">
        <v>27.638</v>
      </c>
      <c r="J49" s="13">
        <f>G49*(1+I49/100)</f>
        <v>3.7780848</v>
      </c>
      <c r="K49" s="13">
        <f>F49*J49</f>
        <v>177.305519664</v>
      </c>
      <c r="L49" s="13">
        <v>2.96</v>
      </c>
      <c r="M49" s="13">
        <f>F49*L49</f>
        <v>138.9128</v>
      </c>
      <c r="N49" s="13">
        <f>M49*(1+27.6380/100)</f>
        <v>177.305519664</v>
      </c>
      <c r="O49" s="17">
        <f>IF(L49=0,0,((G49-L49)/L49)*100)</f>
        <v>0</v>
      </c>
    </row>
    <row r="50" spans="1:15">
      <c r="A50" s="7" t="s">
        <v>131</v>
      </c>
      <c r="B50" s="7" t="s">
        <v>132</v>
      </c>
      <c r="C50" s="7" t="s">
        <v>31</v>
      </c>
      <c r="D50" s="7" t="s">
        <v>133</v>
      </c>
      <c r="E50" s="7" t="s">
        <v>33</v>
      </c>
      <c r="F50" s="7">
        <v>46.93</v>
      </c>
      <c r="G50" s="20">
        <v>8.34</v>
      </c>
      <c r="H50" s="13">
        <f>F50*G50</f>
        <v>391.3962</v>
      </c>
      <c r="I50" s="17">
        <v>27.638</v>
      </c>
      <c r="J50" s="13">
        <f>G50*(1+I50/100)</f>
        <v>10.6450092</v>
      </c>
      <c r="K50" s="13">
        <f>F50*J50</f>
        <v>499.570281756</v>
      </c>
      <c r="L50" s="13">
        <v>8.34</v>
      </c>
      <c r="M50" s="13">
        <f>F50*L50</f>
        <v>391.3962</v>
      </c>
      <c r="N50" s="13">
        <f>M50*(1+27.6380/100)</f>
        <v>499.570281756</v>
      </c>
      <c r="O50" s="17">
        <f>IF(L50=0,0,((G50-L50)/L50)*100)</f>
        <v>0</v>
      </c>
    </row>
    <row r="51" spans="1:15">
      <c r="A51" s="7" t="s">
        <v>134</v>
      </c>
      <c r="B51" s="7" t="s">
        <v>135</v>
      </c>
      <c r="C51" s="7" t="s">
        <v>31</v>
      </c>
      <c r="D51" s="7" t="s">
        <v>136</v>
      </c>
      <c r="E51" s="7" t="s">
        <v>33</v>
      </c>
      <c r="F51" s="7">
        <v>46.93</v>
      </c>
      <c r="G51" s="20">
        <v>49.78</v>
      </c>
      <c r="H51" s="13">
        <f>F51*G51</f>
        <v>2336.1754</v>
      </c>
      <c r="I51" s="17">
        <v>27.638</v>
      </c>
      <c r="J51" s="13">
        <f>G51*(1+I51/100)</f>
        <v>63.5381964</v>
      </c>
      <c r="K51" s="13">
        <f>F51*J51</f>
        <v>2981.847557052</v>
      </c>
      <c r="L51" s="13">
        <v>49.78</v>
      </c>
      <c r="M51" s="13">
        <f>F51*L51</f>
        <v>2336.1754</v>
      </c>
      <c r="N51" s="13">
        <f>M51*(1+27.6380/100)</f>
        <v>2981.847557052</v>
      </c>
      <c r="O51" s="17">
        <f>IF(L51=0,0,((G51-L51)/L51)*100)</f>
        <v>0</v>
      </c>
    </row>
    <row r="52" spans="1:15">
      <c r="A52" s="7" t="s">
        <v>137</v>
      </c>
      <c r="B52" s="7" t="s">
        <v>64</v>
      </c>
      <c r="C52" s="7" t="s">
        <v>31</v>
      </c>
      <c r="D52" s="7" t="s">
        <v>81</v>
      </c>
      <c r="E52" s="7" t="s">
        <v>33</v>
      </c>
      <c r="F52" s="7">
        <v>46.93</v>
      </c>
      <c r="G52" s="20">
        <v>4.53</v>
      </c>
      <c r="H52" s="13">
        <f>F52*G52</f>
        <v>212.5929</v>
      </c>
      <c r="I52" s="17">
        <v>27.638</v>
      </c>
      <c r="J52" s="13">
        <f>G52*(1+I52/100)</f>
        <v>5.7820014</v>
      </c>
      <c r="K52" s="13">
        <f>F52*J52</f>
        <v>271.349325702</v>
      </c>
      <c r="L52" s="13">
        <v>4.53</v>
      </c>
      <c r="M52" s="13">
        <f>F52*L52</f>
        <v>212.5929</v>
      </c>
      <c r="N52" s="13">
        <f>M52*(1+27.6380/100)</f>
        <v>271.349325702</v>
      </c>
      <c r="O52" s="17">
        <f>IF(L52=0,0,((G52-L52)/L52)*100)</f>
        <v>0</v>
      </c>
    </row>
    <row r="53" spans="1:15">
      <c r="A53" s="7" t="s">
        <v>138</v>
      </c>
      <c r="B53" s="7" t="s">
        <v>83</v>
      </c>
      <c r="C53" s="7" t="s">
        <v>31</v>
      </c>
      <c r="D53" s="7" t="s">
        <v>84</v>
      </c>
      <c r="E53" s="7" t="s">
        <v>33</v>
      </c>
      <c r="F53" s="7">
        <v>46.93</v>
      </c>
      <c r="G53" s="20">
        <v>29.42</v>
      </c>
      <c r="H53" s="13">
        <f>F53*G53</f>
        <v>1380.6806</v>
      </c>
      <c r="I53" s="17">
        <v>27.638</v>
      </c>
      <c r="J53" s="13">
        <f>G53*(1+I53/100)</f>
        <v>37.5510996</v>
      </c>
      <c r="K53" s="13">
        <f>F53*J53</f>
        <v>1762.273104228</v>
      </c>
      <c r="L53" s="13">
        <v>29.42</v>
      </c>
      <c r="M53" s="13">
        <f>F53*L53</f>
        <v>1380.6806</v>
      </c>
      <c r="N53" s="13">
        <f>M53*(1+27.6380/100)</f>
        <v>1762.273104228</v>
      </c>
      <c r="O53" s="17">
        <f>IF(L53=0,0,((G53-L53)/L53)*100)</f>
        <v>0</v>
      </c>
    </row>
    <row r="54" spans="1:15">
      <c r="A54" s="6" t="s">
        <v>139</v>
      </c>
      <c r="B54" s="6"/>
      <c r="C54" s="6" t="s">
        <v>27</v>
      </c>
      <c r="D54" s="6" t="s">
        <v>140</v>
      </c>
      <c r="E54" s="6" t="s">
        <v>27</v>
      </c>
      <c r="F54" s="6" t="s">
        <v>27</v>
      </c>
      <c r="G54" s="12" t="s">
        <v>27</v>
      </c>
      <c r="H54" s="12">
        <f>SUM(H55,H56,H57)</f>
        <v>3262.853</v>
      </c>
      <c r="I54" s="16" t="s">
        <v>27</v>
      </c>
      <c r="J54" s="12" t="s">
        <v>27</v>
      </c>
      <c r="K54" s="12">
        <f>SUM(K55,K56,K57)</f>
        <v>4164.64031214</v>
      </c>
      <c r="L54" s="12" t="s">
        <v>27</v>
      </c>
      <c r="M54" s="12">
        <f>SUM(M55,M56,M57)</f>
        <v>3262.853</v>
      </c>
      <c r="N54" s="12">
        <f>SUM(N55,N56,N57)</f>
        <v>4164.64031214</v>
      </c>
      <c r="O54" s="16">
        <f>IF(SUM(M55,M56,M57)=0,0,SUM(O55*M55/100,O56*M56/100,O57*M57/100)/SUM(M55,M56,M57)*100)</f>
        <v>0</v>
      </c>
    </row>
    <row r="55" spans="1:15">
      <c r="A55" s="7" t="s">
        <v>141</v>
      </c>
      <c r="B55" s="7" t="s">
        <v>121</v>
      </c>
      <c r="C55" s="7" t="s">
        <v>31</v>
      </c>
      <c r="D55" s="7" t="s">
        <v>142</v>
      </c>
      <c r="E55" s="7" t="s">
        <v>33</v>
      </c>
      <c r="F55" s="7">
        <v>105.05</v>
      </c>
      <c r="G55" s="20">
        <v>11.66</v>
      </c>
      <c r="H55" s="13">
        <f>F55*G55</f>
        <v>1224.883</v>
      </c>
      <c r="I55" s="17">
        <v>27.638</v>
      </c>
      <c r="J55" s="13">
        <f>G55*(1+I55/100)</f>
        <v>14.8825908</v>
      </c>
      <c r="K55" s="13">
        <f>F55*J55</f>
        <v>1563.41616354</v>
      </c>
      <c r="L55" s="13">
        <v>11.66</v>
      </c>
      <c r="M55" s="13">
        <f>F55*L55</f>
        <v>1224.883</v>
      </c>
      <c r="N55" s="13">
        <f>M55*(1+27.6380/100)</f>
        <v>1563.41616354</v>
      </c>
      <c r="O55" s="17">
        <f>IF(L55=0,0,((G55-L55)/L55)*100)</f>
        <v>0</v>
      </c>
    </row>
    <row r="56" spans="1:15">
      <c r="A56" s="7" t="s">
        <v>143</v>
      </c>
      <c r="B56" s="7" t="s">
        <v>144</v>
      </c>
      <c r="C56" s="7" t="s">
        <v>31</v>
      </c>
      <c r="D56" s="7" t="s">
        <v>145</v>
      </c>
      <c r="E56" s="7" t="s">
        <v>33</v>
      </c>
      <c r="F56" s="7">
        <v>105.05</v>
      </c>
      <c r="G56" s="20">
        <v>12.15</v>
      </c>
      <c r="H56" s="13">
        <f>F56*G56</f>
        <v>1276.3575</v>
      </c>
      <c r="I56" s="17">
        <v>27.638</v>
      </c>
      <c r="J56" s="13">
        <f>G56*(1+I56/100)</f>
        <v>15.508017</v>
      </c>
      <c r="K56" s="13">
        <f>F56*J56</f>
        <v>1629.11718585</v>
      </c>
      <c r="L56" s="13">
        <v>12.15</v>
      </c>
      <c r="M56" s="13">
        <f>F56*L56</f>
        <v>1276.3575</v>
      </c>
      <c r="N56" s="13">
        <f>M56*(1+27.6380/100)</f>
        <v>1629.11718585</v>
      </c>
      <c r="O56" s="17">
        <f>IF(L56=0,0,((G56-L56)/L56)*100)</f>
        <v>0</v>
      </c>
    </row>
    <row r="57" spans="1:15">
      <c r="A57" s="7" t="s">
        <v>146</v>
      </c>
      <c r="B57" s="7" t="s">
        <v>147</v>
      </c>
      <c r="C57" s="7" t="s">
        <v>31</v>
      </c>
      <c r="D57" s="7" t="s">
        <v>148</v>
      </c>
      <c r="E57" s="7" t="s">
        <v>33</v>
      </c>
      <c r="F57" s="7">
        <v>105.05</v>
      </c>
      <c r="G57" s="20">
        <v>7.25</v>
      </c>
      <c r="H57" s="13">
        <f>F57*G57</f>
        <v>761.6125</v>
      </c>
      <c r="I57" s="17">
        <v>27.638</v>
      </c>
      <c r="J57" s="13">
        <f>G57*(1+I57/100)</f>
        <v>9.253755</v>
      </c>
      <c r="K57" s="13">
        <f>F57*J57</f>
        <v>972.10696275</v>
      </c>
      <c r="L57" s="13">
        <v>7.25</v>
      </c>
      <c r="M57" s="13">
        <f>F57*L57</f>
        <v>761.6125</v>
      </c>
      <c r="N57" s="13">
        <f>M57*(1+27.6380/100)</f>
        <v>972.10696275</v>
      </c>
      <c r="O57" s="17">
        <f>IF(L57=0,0,((G57-L57)/L57)*100)</f>
        <v>0</v>
      </c>
    </row>
    <row r="58" spans="1:15">
      <c r="A58" s="6" t="s">
        <v>149</v>
      </c>
      <c r="B58" s="6"/>
      <c r="C58" s="6" t="s">
        <v>27</v>
      </c>
      <c r="D58" s="6" t="s">
        <v>150</v>
      </c>
      <c r="E58" s="6" t="s">
        <v>27</v>
      </c>
      <c r="F58" s="6" t="s">
        <v>27</v>
      </c>
      <c r="G58" s="12" t="s">
        <v>27</v>
      </c>
      <c r="H58" s="12">
        <f>SUM(H59,H60)</f>
        <v>2929.98</v>
      </c>
      <c r="I58" s="16" t="s">
        <v>27</v>
      </c>
      <c r="J58" s="12" t="s">
        <v>27</v>
      </c>
      <c r="K58" s="12">
        <f>SUM(K59,K60)</f>
        <v>3739.7678724</v>
      </c>
      <c r="L58" s="12" t="s">
        <v>27</v>
      </c>
      <c r="M58" s="12">
        <f>SUM(M59,M60)</f>
        <v>2929.98</v>
      </c>
      <c r="N58" s="12">
        <f>SUM(N59,N60)</f>
        <v>3739.7678724</v>
      </c>
      <c r="O58" s="16">
        <f>IF(SUM(M59,M60)=0,0,SUM(O59*M59/100,O60*M60/100)/SUM(M59,M60)*100)</f>
        <v>0</v>
      </c>
    </row>
    <row r="59" spans="1:15">
      <c r="A59" s="7" t="s">
        <v>151</v>
      </c>
      <c r="B59" s="7" t="s">
        <v>152</v>
      </c>
      <c r="C59" s="7" t="s">
        <v>153</v>
      </c>
      <c r="D59" s="7" t="s">
        <v>154</v>
      </c>
      <c r="E59" s="7" t="s">
        <v>33</v>
      </c>
      <c r="F59" s="7">
        <v>220.0</v>
      </c>
      <c r="G59" s="20">
        <v>10.98</v>
      </c>
      <c r="H59" s="13">
        <f>F59*G59</f>
        <v>2415.6</v>
      </c>
      <c r="I59" s="17">
        <v>27.638</v>
      </c>
      <c r="J59" s="13">
        <f>G59*(1+I59/100)</f>
        <v>14.0146524</v>
      </c>
      <c r="K59" s="13">
        <f>F59*J59</f>
        <v>3083.223528</v>
      </c>
      <c r="L59" s="13">
        <v>10.98</v>
      </c>
      <c r="M59" s="13">
        <f>F59*L59</f>
        <v>2415.6</v>
      </c>
      <c r="N59" s="13">
        <f>M59*(1+27.6380/100)</f>
        <v>3083.223528</v>
      </c>
      <c r="O59" s="17">
        <f>IF(L59=0,0,((G59-L59)/L59)*100)</f>
        <v>0</v>
      </c>
    </row>
    <row r="60" spans="1:15">
      <c r="A60" s="7" t="s">
        <v>155</v>
      </c>
      <c r="B60" s="7" t="s">
        <v>156</v>
      </c>
      <c r="C60" s="7" t="s">
        <v>31</v>
      </c>
      <c r="D60" s="7" t="s">
        <v>157</v>
      </c>
      <c r="E60" s="7" t="s">
        <v>74</v>
      </c>
      <c r="F60" s="7">
        <v>6.0</v>
      </c>
      <c r="G60" s="20">
        <v>85.73</v>
      </c>
      <c r="H60" s="13">
        <f>F60*G60</f>
        <v>514.38</v>
      </c>
      <c r="I60" s="17">
        <v>27.638</v>
      </c>
      <c r="J60" s="13">
        <f>G60*(1+I60/100)</f>
        <v>109.4240574</v>
      </c>
      <c r="K60" s="13">
        <f>F60*J60</f>
        <v>656.5443444</v>
      </c>
      <c r="L60" s="13">
        <v>85.73</v>
      </c>
      <c r="M60" s="13">
        <f>F60*L60</f>
        <v>514.38</v>
      </c>
      <c r="N60" s="13">
        <f>M60*(1+27.6380/100)</f>
        <v>656.5443444</v>
      </c>
      <c r="O60" s="17">
        <f>IF(L60=0,0,((G60-L60)/L60)*100)</f>
        <v>0</v>
      </c>
    </row>
    <row r="61" spans="1:15">
      <c r="G61" s="10"/>
      <c r="H61" s="10"/>
      <c r="I61" s="14"/>
      <c r="J61" s="10"/>
      <c r="K61" s="10"/>
      <c r="L61" s="10"/>
      <c r="M61" s="10"/>
      <c r="N61" s="10"/>
      <c r="O61" s="14"/>
    </row>
    <row r="62" spans="1:15">
      <c r="E62" s="8" t="s">
        <v>158</v>
      </c>
      <c r="F62" s="18">
        <f>SUM(H12,H13,H15,H16,H17,H19,H20,H21,H22,H24,H25,H26,H27,H28,H29,H30,H31,H32,H34,H35,H36,H37,H38,H39,H40,H42,H43,H44,H45,H46,H47,H49,H50,H51,H52,H53,H55,H56,H57,H59,H60)</f>
        <v>80404.6581</v>
      </c>
      <c r="G62" s="10"/>
      <c r="H62" s="10"/>
      <c r="I62" s="14"/>
      <c r="J62" s="10"/>
      <c r="K62" s="10"/>
      <c r="L62" s="10"/>
      <c r="M62" s="10"/>
      <c r="N62" s="10"/>
      <c r="O62" s="14"/>
    </row>
    <row r="63" spans="1:15">
      <c r="E63" s="9" t="s">
        <v>159</v>
      </c>
      <c r="F63" s="19">
        <f>SUM(K12,K13,K15,K16,K17,K19,K20,K21,K22,K24,K25,K26,K27,K28,K29,K30,K31,K32,K34,K35,K36,K37,K38,K39,K40,K42,K43,K44,K45,K46,K47,K49,K50,K51,K52,K53,K55,K56,K57,K59,K60)</f>
        <v>102626.89750568</v>
      </c>
      <c r="G63" s="10"/>
      <c r="H63" s="10"/>
      <c r="I63" s="14"/>
      <c r="J63" s="10"/>
      <c r="K63" s="10"/>
      <c r="L63" s="10"/>
      <c r="M63" s="10"/>
      <c r="N63" s="10"/>
      <c r="O63" s="14"/>
    </row>
  </sheetData>
  <sheetProtection password="E40E" sheet="1" formatCells="0" formatColumns="0" formatRows="0" insertColumns="0" insertRows="0" deleteColumns="0" deleteRows="0" sort="0"/>
  <mergeCells>
    <mergeCell ref="A1:N1"/>
    <mergeCell ref="A2:N2"/>
    <mergeCell ref="A8:N8"/>
  </mergeCells>
  <conditionalFormatting sqref="O8:O63">
    <cfRule type="cellIs" dxfId="0" priority="1" operator="greaterThan">
      <formula>1</formula>
    </cfRule>
    <cfRule type="cellIs" dxfId="1" priority="2" operator="lessThan">
      <formula>-1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0"/>
  <sheetViews>
    <sheetView tabSelected="0" workbookViewId="0" showGridLines="true" showRowColHeaders="1">
      <selection activeCell="K9" sqref="K9:K60"/>
    </sheetView>
  </sheetViews>
  <sheetFormatPr defaultRowHeight="14.4" outlineLevelRow="0" outlineLevelCol="0"/>
  <cols>
    <col min="1" max="1" width="9.283" bestFit="true" customWidth="true" style="0"/>
    <col min="2" max="2" width="68.269" bestFit="true" customWidth="true" style="0"/>
    <col min="3" max="3" width="40" customWidth="true" style="0"/>
    <col min="4" max="4" width="9.283" bestFit="true" customWidth="true" style="0"/>
    <col min="5" max="5" width="8.141" bestFit="true" customWidth="true" style="0"/>
    <col min="6" max="6" width="18.71" bestFit="true" customWidth="true" style="0"/>
    <col min="7" max="7" width="12" customWidth="true" style="0"/>
    <col min="8" max="8" width="12" customWidth="true" style="0"/>
    <col min="9" max="9" width="15" customWidth="true" style="0"/>
    <col min="10" max="10" width="12" customWidth="true" style="0"/>
    <col min="11" max="11" width="15" customWidth="true" style="0"/>
  </cols>
  <sheetData>
    <row r="1" spans="1:11">
      <c r="A1" s="2" t="s">
        <v>0</v>
      </c>
    </row>
    <row r="2" spans="1:11">
      <c r="A2" s="3" t="s">
        <v>160</v>
      </c>
    </row>
    <row r="4" spans="1:11">
      <c r="A4" s="1" t="s">
        <v>2</v>
      </c>
      <c r="B4" t="s">
        <v>3</v>
      </c>
    </row>
    <row r="5" spans="1:11">
      <c r="A5" s="1" t="s">
        <v>5</v>
      </c>
      <c r="B5" t="s">
        <v>6</v>
      </c>
    </row>
    <row r="7" spans="1:11" customHeight="1" ht="30">
      <c r="A7" s="5" t="s">
        <v>11</v>
      </c>
      <c r="B7" s="5" t="s">
        <v>12</v>
      </c>
      <c r="C7" s="5" t="s">
        <v>14</v>
      </c>
      <c r="D7" s="5" t="s">
        <v>15</v>
      </c>
      <c r="E7" s="5" t="s">
        <v>16</v>
      </c>
      <c r="F7" s="5" t="s">
        <v>161</v>
      </c>
      <c r="G7" s="5" t="s">
        <v>162</v>
      </c>
      <c r="H7" s="22" t="s">
        <v>163</v>
      </c>
      <c r="I7" s="7"/>
      <c r="J7" s="22" t="s">
        <v>166</v>
      </c>
      <c r="K7" s="7"/>
    </row>
    <row r="8" spans="1:11">
      <c r="A8" s="7"/>
      <c r="B8" s="7"/>
      <c r="C8" s="7"/>
      <c r="D8" s="7"/>
      <c r="E8" s="7"/>
      <c r="F8" s="7"/>
      <c r="G8" s="7"/>
      <c r="H8" s="5" t="s">
        <v>164</v>
      </c>
      <c r="I8" s="5" t="s">
        <v>165</v>
      </c>
      <c r="J8" s="5" t="s">
        <v>164</v>
      </c>
      <c r="K8" s="5" t="s">
        <v>165</v>
      </c>
    </row>
    <row r="9" spans="1:11">
      <c r="A9" s="6" t="s">
        <v>26</v>
      </c>
      <c r="B9" s="6"/>
      <c r="C9" s="6" t="s">
        <v>28</v>
      </c>
      <c r="D9" s="6" t="s">
        <v>27</v>
      </c>
      <c r="E9" s="6" t="s">
        <v>27</v>
      </c>
      <c r="F9" s="12">
        <f>SUM(F10,F11)</f>
        <v>6481.93</v>
      </c>
      <c r="G9" s="16">
        <f>IF($F$60=0,0,(F9/$F$60)*100)</f>
        <v>6.3160121504159</v>
      </c>
      <c r="H9" s="16" t="s">
        <v>27</v>
      </c>
      <c r="I9" s="12" t="s">
        <v>27</v>
      </c>
      <c r="J9" s="16" t="s">
        <v>27</v>
      </c>
      <c r="K9" s="12" t="s">
        <v>27</v>
      </c>
    </row>
    <row r="10" spans="1:11">
      <c r="A10" s="7" t="s">
        <v>29</v>
      </c>
      <c r="B10" s="7" t="s">
        <v>30</v>
      </c>
      <c r="C10" s="7" t="s">
        <v>32</v>
      </c>
      <c r="D10" s="7" t="s">
        <v>33</v>
      </c>
      <c r="E10" s="7">
        <v>3.0</v>
      </c>
      <c r="F10" s="13">
        <v>257.28</v>
      </c>
      <c r="G10" s="17">
        <f>IF($F$60=0,0,(F10/$F$60)*100)</f>
        <v>0.25069440831033</v>
      </c>
      <c r="H10" s="17">
        <v>100.0</v>
      </c>
      <c r="I10" s="13">
        <v>257.28</v>
      </c>
      <c r="J10" s="17">
        <v>0.0</v>
      </c>
      <c r="K10" s="13">
        <v>0.0</v>
      </c>
    </row>
    <row r="11" spans="1:11">
      <c r="A11" s="7" t="s">
        <v>34</v>
      </c>
      <c r="B11" s="7" t="s">
        <v>35</v>
      </c>
      <c r="C11" s="7" t="s">
        <v>37</v>
      </c>
      <c r="D11" s="7" t="s">
        <v>38</v>
      </c>
      <c r="E11" s="7">
        <v>2.0</v>
      </c>
      <c r="F11" s="13">
        <v>6224.65</v>
      </c>
      <c r="G11" s="17">
        <f>IF($F$60=0,0,(F11/$F$60)*100)</f>
        <v>6.0653177421055</v>
      </c>
      <c r="H11" s="17">
        <v>50.0</v>
      </c>
      <c r="I11" s="13">
        <v>3112.325</v>
      </c>
      <c r="J11" s="17">
        <v>50.0</v>
      </c>
      <c r="K11" s="13">
        <v>3112.325</v>
      </c>
    </row>
    <row r="12" spans="1:11">
      <c r="A12" s="6" t="s">
        <v>39</v>
      </c>
      <c r="B12" s="6"/>
      <c r="C12" s="6" t="s">
        <v>40</v>
      </c>
      <c r="D12" s="6" t="s">
        <v>27</v>
      </c>
      <c r="E12" s="6" t="s">
        <v>27</v>
      </c>
      <c r="F12" s="12">
        <f>SUM(F13,F14,F15)</f>
        <v>20748.15</v>
      </c>
      <c r="G12" s="16">
        <f>IF($F$60=0,0,(F12/$F$60)*100)</f>
        <v>20.217059964957</v>
      </c>
      <c r="H12" s="16" t="s">
        <v>27</v>
      </c>
      <c r="I12" s="12" t="s">
        <v>27</v>
      </c>
      <c r="J12" s="16" t="s">
        <v>27</v>
      </c>
      <c r="K12" s="12" t="s">
        <v>27</v>
      </c>
    </row>
    <row r="13" spans="1:11">
      <c r="A13" s="7" t="s">
        <v>41</v>
      </c>
      <c r="B13" s="7" t="s">
        <v>42</v>
      </c>
      <c r="C13" s="7" t="s">
        <v>43</v>
      </c>
      <c r="D13" s="7" t="s">
        <v>44</v>
      </c>
      <c r="E13" s="7">
        <v>250.78</v>
      </c>
      <c r="F13" s="13">
        <v>3376.96</v>
      </c>
      <c r="G13" s="17">
        <f>IF($F$60=0,0,(F13/$F$60)*100)</f>
        <v>3.2905200135559</v>
      </c>
      <c r="H13" s="17">
        <v>100.0</v>
      </c>
      <c r="I13" s="13">
        <v>3376.96</v>
      </c>
      <c r="J13" s="17">
        <v>0.0</v>
      </c>
      <c r="K13" s="13">
        <v>0.0</v>
      </c>
    </row>
    <row r="14" spans="1:11">
      <c r="A14" s="7" t="s">
        <v>45</v>
      </c>
      <c r="B14" s="7" t="s">
        <v>46</v>
      </c>
      <c r="C14" s="7" t="s">
        <v>47</v>
      </c>
      <c r="D14" s="7" t="s">
        <v>33</v>
      </c>
      <c r="E14" s="7">
        <v>76.8</v>
      </c>
      <c r="F14" s="13">
        <v>905.76</v>
      </c>
      <c r="G14" s="17">
        <f>IF($F$60=0,0,(F14/$F$60)*100)</f>
        <v>0.88257527701791</v>
      </c>
      <c r="H14" s="17">
        <v>100.0</v>
      </c>
      <c r="I14" s="13">
        <v>905.76</v>
      </c>
      <c r="J14" s="17">
        <v>0.0</v>
      </c>
      <c r="K14" s="13">
        <v>0.0</v>
      </c>
    </row>
    <row r="15" spans="1:11">
      <c r="A15" s="7" t="s">
        <v>48</v>
      </c>
      <c r="B15" s="7" t="s">
        <v>49</v>
      </c>
      <c r="C15" s="7" t="s">
        <v>50</v>
      </c>
      <c r="D15" s="7" t="s">
        <v>33</v>
      </c>
      <c r="E15" s="7">
        <v>76.8</v>
      </c>
      <c r="F15" s="13">
        <v>16465.43</v>
      </c>
      <c r="G15" s="17">
        <f>IF($F$60=0,0,(F15/$F$60)*100)</f>
        <v>16.043964674383</v>
      </c>
      <c r="H15" s="17">
        <v>0.0</v>
      </c>
      <c r="I15" s="13">
        <v>0.0</v>
      </c>
      <c r="J15" s="17">
        <v>100.0</v>
      </c>
      <c r="K15" s="13">
        <v>16465.43</v>
      </c>
    </row>
    <row r="16" spans="1:11">
      <c r="A16" s="6" t="s">
        <v>51</v>
      </c>
      <c r="B16" s="6"/>
      <c r="C16" s="6" t="s">
        <v>52</v>
      </c>
      <c r="D16" s="6" t="s">
        <v>27</v>
      </c>
      <c r="E16" s="6" t="s">
        <v>27</v>
      </c>
      <c r="F16" s="12">
        <f>SUM(F17,F18,F19,F20,F21)</f>
        <v>18721.75</v>
      </c>
      <c r="G16" s="16">
        <f>IF($F$60=0,0,(F16/$F$60)*100)</f>
        <v>18.242529690547</v>
      </c>
      <c r="H16" s="16" t="s">
        <v>27</v>
      </c>
      <c r="I16" s="12" t="s">
        <v>27</v>
      </c>
      <c r="J16" s="16" t="s">
        <v>27</v>
      </c>
      <c r="K16" s="12" t="s">
        <v>27</v>
      </c>
    </row>
    <row r="17" spans="1:11">
      <c r="A17" s="7" t="s">
        <v>53</v>
      </c>
      <c r="B17" s="7" t="s">
        <v>54</v>
      </c>
      <c r="C17" s="7" t="s">
        <v>55</v>
      </c>
      <c r="D17" s="7" t="s">
        <v>33</v>
      </c>
      <c r="E17" s="7">
        <v>220.0</v>
      </c>
      <c r="F17" s="13">
        <v>1333.82</v>
      </c>
      <c r="G17" s="17">
        <f>IF($F$60=0,0,(F17/$F$60)*100)</f>
        <v>1.2996782326356</v>
      </c>
      <c r="H17" s="17">
        <v>100.0</v>
      </c>
      <c r="I17" s="13">
        <v>1333.82</v>
      </c>
      <c r="J17" s="17">
        <v>0.0</v>
      </c>
      <c r="K17" s="13">
        <v>0.0</v>
      </c>
    </row>
    <row r="18" spans="1:11">
      <c r="A18" s="7" t="s">
        <v>56</v>
      </c>
      <c r="B18" s="7" t="s">
        <v>57</v>
      </c>
      <c r="C18" s="7" t="s">
        <v>58</v>
      </c>
      <c r="D18" s="7" t="s">
        <v>33</v>
      </c>
      <c r="E18" s="7">
        <v>220.0</v>
      </c>
      <c r="F18" s="13">
        <v>4756.81</v>
      </c>
      <c r="G18" s="17">
        <f>IF($F$60=0,0,(F18/$F$60)*100)</f>
        <v>4.6350500170813</v>
      </c>
      <c r="H18" s="17">
        <v>50.0</v>
      </c>
      <c r="I18" s="13">
        <v>2378.405</v>
      </c>
      <c r="J18" s="17">
        <v>50.0</v>
      </c>
      <c r="K18" s="13">
        <v>2378.405</v>
      </c>
    </row>
    <row r="19" spans="1:11">
      <c r="A19" s="7" t="s">
        <v>59</v>
      </c>
      <c r="B19" s="7" t="s">
        <v>60</v>
      </c>
      <c r="C19" s="7" t="s">
        <v>61</v>
      </c>
      <c r="D19" s="7" t="s">
        <v>62</v>
      </c>
      <c r="E19" s="7">
        <v>142.5</v>
      </c>
      <c r="F19" s="13">
        <v>5873.05</v>
      </c>
      <c r="G19" s="17">
        <f>IF($F$60=0,0,(F19/$F$60)*100)</f>
        <v>5.7227176411964</v>
      </c>
      <c r="H19" s="17">
        <v>50.0</v>
      </c>
      <c r="I19" s="13">
        <v>2936.525</v>
      </c>
      <c r="J19" s="17">
        <v>50.0</v>
      </c>
      <c r="K19" s="13">
        <v>2936.525</v>
      </c>
    </row>
    <row r="20" spans="1:11">
      <c r="A20" s="7" t="s">
        <v>63</v>
      </c>
      <c r="B20" s="7" t="s">
        <v>64</v>
      </c>
      <c r="C20" s="7" t="s">
        <v>65</v>
      </c>
      <c r="D20" s="7" t="s">
        <v>33</v>
      </c>
      <c r="E20" s="7">
        <v>220.0</v>
      </c>
      <c r="F20" s="13">
        <v>1283.27</v>
      </c>
      <c r="G20" s="17">
        <f>IF($F$60=0,0,(F20/$F$60)*100)</f>
        <v>1.2504221601073</v>
      </c>
      <c r="H20" s="17">
        <v>100.0</v>
      </c>
      <c r="I20" s="13">
        <v>1283.27</v>
      </c>
      <c r="J20" s="17">
        <v>0.0</v>
      </c>
      <c r="K20" s="13">
        <v>0.0</v>
      </c>
    </row>
    <row r="21" spans="1:11">
      <c r="A21" s="6" t="s">
        <v>66</v>
      </c>
      <c r="B21" s="6"/>
      <c r="C21" s="6" t="s">
        <v>67</v>
      </c>
      <c r="D21" s="6" t="s">
        <v>27</v>
      </c>
      <c r="E21" s="6" t="s">
        <v>27</v>
      </c>
      <c r="F21" s="12">
        <f>SUM(F22,F23,F24,F25,F26,F27,F28,F29,F30)</f>
        <v>5474.8</v>
      </c>
      <c r="G21" s="16">
        <f>IF($F$60=0,0,(F21/$F$60)*100)</f>
        <v>5.3346616395266</v>
      </c>
      <c r="H21" s="16" t="s">
        <v>27</v>
      </c>
      <c r="I21" s="12" t="s">
        <v>27</v>
      </c>
      <c r="J21" s="16" t="s">
        <v>27</v>
      </c>
      <c r="K21" s="12" t="s">
        <v>27</v>
      </c>
    </row>
    <row r="22" spans="1:11">
      <c r="A22" s="7" t="s">
        <v>68</v>
      </c>
      <c r="B22" s="7" t="s">
        <v>69</v>
      </c>
      <c r="C22" s="7" t="s">
        <v>70</v>
      </c>
      <c r="D22" s="7" t="s">
        <v>62</v>
      </c>
      <c r="E22" s="7">
        <v>23.13</v>
      </c>
      <c r="F22" s="13">
        <v>674.89</v>
      </c>
      <c r="G22" s="17">
        <f>IF($F$60=0,0,(F22/$F$60)*100)</f>
        <v>0.65761485239646</v>
      </c>
      <c r="H22" s="17">
        <v>100.0</v>
      </c>
      <c r="I22" s="13">
        <v>674.89</v>
      </c>
      <c r="J22" s="17">
        <v>0.0</v>
      </c>
      <c r="K22" s="13">
        <v>0.0</v>
      </c>
    </row>
    <row r="23" spans="1:11">
      <c r="A23" s="7" t="s">
        <v>71</v>
      </c>
      <c r="B23" s="7" t="s">
        <v>72</v>
      </c>
      <c r="C23" s="7" t="s">
        <v>73</v>
      </c>
      <c r="D23" s="7" t="s">
        <v>74</v>
      </c>
      <c r="E23" s="7">
        <v>2.4</v>
      </c>
      <c r="F23" s="13">
        <v>187.93</v>
      </c>
      <c r="G23" s="17">
        <f>IF($F$60=0,0,(F23/$F$60)*100)</f>
        <v>0.18311955905535</v>
      </c>
      <c r="H23" s="17">
        <v>100.0</v>
      </c>
      <c r="I23" s="13">
        <v>187.93</v>
      </c>
      <c r="J23" s="17">
        <v>0.0</v>
      </c>
      <c r="K23" s="13">
        <v>0.0</v>
      </c>
    </row>
    <row r="24" spans="1:11">
      <c r="A24" s="7" t="s">
        <v>75</v>
      </c>
      <c r="B24" s="7" t="s">
        <v>76</v>
      </c>
      <c r="C24" s="7" t="s">
        <v>77</v>
      </c>
      <c r="D24" s="7" t="s">
        <v>62</v>
      </c>
      <c r="E24" s="7">
        <v>23.13</v>
      </c>
      <c r="F24" s="13">
        <v>122.23</v>
      </c>
      <c r="G24" s="17">
        <f>IF($F$60=0,0,(F24/$F$60)*100)</f>
        <v>0.11910128081379</v>
      </c>
      <c r="H24" s="17">
        <v>100.0</v>
      </c>
      <c r="I24" s="13">
        <v>122.23</v>
      </c>
      <c r="J24" s="17">
        <v>0.0</v>
      </c>
      <c r="K24" s="13">
        <v>0.0</v>
      </c>
    </row>
    <row r="25" spans="1:11">
      <c r="A25" s="7" t="s">
        <v>78</v>
      </c>
      <c r="B25" s="7" t="s">
        <v>54</v>
      </c>
      <c r="C25" s="7" t="s">
        <v>79</v>
      </c>
      <c r="D25" s="7" t="s">
        <v>33</v>
      </c>
      <c r="E25" s="7">
        <v>55.51</v>
      </c>
      <c r="F25" s="13">
        <v>336.54</v>
      </c>
      <c r="G25" s="17">
        <f>IF($F$60=0,0,(F25/$F$60)*100)</f>
        <v>0.3279255914675</v>
      </c>
      <c r="H25" s="17">
        <v>100.0</v>
      </c>
      <c r="I25" s="13">
        <v>336.54</v>
      </c>
      <c r="J25" s="17">
        <v>0.0</v>
      </c>
      <c r="K25" s="13">
        <v>0.0</v>
      </c>
    </row>
    <row r="26" spans="1:11">
      <c r="A26" s="7" t="s">
        <v>80</v>
      </c>
      <c r="B26" s="7" t="s">
        <v>64</v>
      </c>
      <c r="C26" s="7" t="s">
        <v>81</v>
      </c>
      <c r="D26" s="7" t="s">
        <v>33</v>
      </c>
      <c r="E26" s="7">
        <v>55.51</v>
      </c>
      <c r="F26" s="13">
        <v>320.96</v>
      </c>
      <c r="G26" s="17">
        <f>IF($F$60=0,0,(F26/$F$60)*100)</f>
        <v>0.3127443924568</v>
      </c>
      <c r="H26" s="17">
        <v>0.0</v>
      </c>
      <c r="I26" s="13">
        <v>0.0</v>
      </c>
      <c r="J26" s="17">
        <v>100.0</v>
      </c>
      <c r="K26" s="13">
        <v>320.96</v>
      </c>
    </row>
    <row r="27" spans="1:11">
      <c r="A27" s="7" t="s">
        <v>82</v>
      </c>
      <c r="B27" s="7" t="s">
        <v>83</v>
      </c>
      <c r="C27" s="7" t="s">
        <v>84</v>
      </c>
      <c r="D27" s="7" t="s">
        <v>33</v>
      </c>
      <c r="E27" s="7">
        <v>55.51</v>
      </c>
      <c r="F27" s="13">
        <v>2084.46</v>
      </c>
      <c r="G27" s="17">
        <f>IF($F$60=0,0,(F27/$F$60)*100)</f>
        <v>2.0311041135982</v>
      </c>
      <c r="H27" s="17">
        <v>0.0</v>
      </c>
      <c r="I27" s="13">
        <v>0.0</v>
      </c>
      <c r="J27" s="17">
        <v>100.0</v>
      </c>
      <c r="K27" s="13">
        <v>2084.46</v>
      </c>
    </row>
    <row r="28" spans="1:11">
      <c r="A28" s="7" t="s">
        <v>85</v>
      </c>
      <c r="B28" s="7" t="s">
        <v>86</v>
      </c>
      <c r="C28" s="7" t="s">
        <v>87</v>
      </c>
      <c r="D28" s="7" t="s">
        <v>74</v>
      </c>
      <c r="E28" s="7">
        <v>4.11</v>
      </c>
      <c r="F28" s="13">
        <v>1066.24</v>
      </c>
      <c r="G28" s="17">
        <f>IF($F$60=0,0,(F28/$F$60)*100)</f>
        <v>1.0389474732463</v>
      </c>
      <c r="H28" s="17">
        <v>100.0</v>
      </c>
      <c r="I28" s="13">
        <v>1066.24</v>
      </c>
      <c r="J28" s="17">
        <v>0.0</v>
      </c>
      <c r="K28" s="13">
        <v>0.0</v>
      </c>
    </row>
    <row r="29" spans="1:11">
      <c r="A29" s="7" t="s">
        <v>88</v>
      </c>
      <c r="B29" s="7" t="s">
        <v>89</v>
      </c>
      <c r="C29" s="7" t="s">
        <v>90</v>
      </c>
      <c r="D29" s="7" t="s">
        <v>74</v>
      </c>
      <c r="E29" s="7">
        <v>4.11</v>
      </c>
      <c r="F29" s="13">
        <v>520.66</v>
      </c>
      <c r="G29" s="17">
        <f>IF($F$60=0,0,(F29/$F$60)*100)</f>
        <v>0.50733267502665</v>
      </c>
      <c r="H29" s="17">
        <v>100.0</v>
      </c>
      <c r="I29" s="13">
        <v>520.66</v>
      </c>
      <c r="J29" s="17">
        <v>0.0</v>
      </c>
      <c r="K29" s="13">
        <v>0.0</v>
      </c>
    </row>
    <row r="30" spans="1:11">
      <c r="A30" s="7" t="s">
        <v>91</v>
      </c>
      <c r="B30" s="7" t="s">
        <v>92</v>
      </c>
      <c r="C30" s="7" t="s">
        <v>93</v>
      </c>
      <c r="D30" s="7" t="s">
        <v>74</v>
      </c>
      <c r="E30" s="7">
        <v>4.11</v>
      </c>
      <c r="F30" s="13">
        <v>160.89</v>
      </c>
      <c r="G30" s="17">
        <f>IF($F$60=0,0,(F30/$F$60)*100)</f>
        <v>0.15677170146552</v>
      </c>
      <c r="H30" s="17">
        <v>100.0</v>
      </c>
      <c r="I30" s="13">
        <v>160.89</v>
      </c>
      <c r="J30" s="17">
        <v>0.0</v>
      </c>
      <c r="K30" s="13">
        <v>0.0</v>
      </c>
    </row>
    <row r="31" spans="1:11">
      <c r="A31" s="6" t="s">
        <v>94</v>
      </c>
      <c r="B31" s="6"/>
      <c r="C31" s="6" t="s">
        <v>95</v>
      </c>
      <c r="D31" s="6" t="s">
        <v>27</v>
      </c>
      <c r="E31" s="6" t="s">
        <v>27</v>
      </c>
      <c r="F31" s="12">
        <f>SUM(F32,F33,F34,F35,F36,F37,F38,F39,F46)</f>
        <v>48770.72</v>
      </c>
      <c r="G31" s="16">
        <f>IF($F$60=0,0,(F31/$F$60)*100)</f>
        <v>47.522336727569</v>
      </c>
      <c r="H31" s="16" t="s">
        <v>27</v>
      </c>
      <c r="I31" s="12" t="s">
        <v>27</v>
      </c>
      <c r="J31" s="16" t="s">
        <v>27</v>
      </c>
      <c r="K31" s="12" t="s">
        <v>27</v>
      </c>
    </row>
    <row r="32" spans="1:11">
      <c r="A32" s="7" t="s">
        <v>96</v>
      </c>
      <c r="B32" s="7" t="s">
        <v>97</v>
      </c>
      <c r="C32" s="7" t="s">
        <v>98</v>
      </c>
      <c r="D32" s="7" t="s">
        <v>33</v>
      </c>
      <c r="E32" s="7">
        <v>788.54</v>
      </c>
      <c r="F32" s="13">
        <v>1761.34</v>
      </c>
      <c r="G32" s="17">
        <f>IF($F$60=0,0,(F32/$F$60)*100)</f>
        <v>1.7162550106239</v>
      </c>
      <c r="H32" s="17">
        <v>100.0</v>
      </c>
      <c r="I32" s="13">
        <v>1761.34</v>
      </c>
      <c r="J32" s="17">
        <v>0.0</v>
      </c>
      <c r="K32" s="13">
        <v>0.0</v>
      </c>
    </row>
    <row r="33" spans="1:11">
      <c r="A33" s="7" t="s">
        <v>99</v>
      </c>
      <c r="B33" s="7" t="s">
        <v>54</v>
      </c>
      <c r="C33" s="7" t="s">
        <v>55</v>
      </c>
      <c r="D33" s="7" t="s">
        <v>33</v>
      </c>
      <c r="E33" s="7">
        <v>788.54</v>
      </c>
      <c r="F33" s="13">
        <v>9591.73</v>
      </c>
      <c r="G33" s="17">
        <f>IF($F$60=0,0,(F33/$F$60)*100)</f>
        <v>9.3462106538498</v>
      </c>
      <c r="H33" s="17">
        <v>100.0</v>
      </c>
      <c r="I33" s="13">
        <v>9591.73</v>
      </c>
      <c r="J33" s="17">
        <v>0.0</v>
      </c>
      <c r="K33" s="13">
        <v>0.0</v>
      </c>
    </row>
    <row r="34" spans="1:11">
      <c r="A34" s="7" t="s">
        <v>100</v>
      </c>
      <c r="B34" s="7" t="s">
        <v>64</v>
      </c>
      <c r="C34" s="7" t="s">
        <v>65</v>
      </c>
      <c r="D34" s="7" t="s">
        <v>33</v>
      </c>
      <c r="E34" s="7">
        <v>788.54</v>
      </c>
      <c r="F34" s="13">
        <v>4559.34</v>
      </c>
      <c r="G34" s="17">
        <f>IF($F$60=0,0,(F34/$F$60)*100)</f>
        <v>4.4426346532402</v>
      </c>
      <c r="H34" s="17">
        <v>100.0</v>
      </c>
      <c r="I34" s="13">
        <v>4559.34</v>
      </c>
      <c r="J34" s="17">
        <v>0.0</v>
      </c>
      <c r="K34" s="13">
        <v>0.0</v>
      </c>
    </row>
    <row r="35" spans="1:11">
      <c r="A35" s="7" t="s">
        <v>101</v>
      </c>
      <c r="B35" s="7" t="s">
        <v>102</v>
      </c>
      <c r="C35" s="7" t="s">
        <v>103</v>
      </c>
      <c r="D35" s="7" t="s">
        <v>33</v>
      </c>
      <c r="E35" s="7">
        <v>276.09</v>
      </c>
      <c r="F35" s="13">
        <v>5018.11</v>
      </c>
      <c r="G35" s="17">
        <f>IF($F$60=0,0,(F35/$F$60)*100)</f>
        <v>4.8896615255215</v>
      </c>
      <c r="H35" s="17">
        <v>50.0</v>
      </c>
      <c r="I35" s="13">
        <v>2509.055</v>
      </c>
      <c r="J35" s="17">
        <v>50.0</v>
      </c>
      <c r="K35" s="13">
        <v>2509.055</v>
      </c>
    </row>
    <row r="36" spans="1:11">
      <c r="A36" s="7" t="s">
        <v>104</v>
      </c>
      <c r="B36" s="7" t="s">
        <v>57</v>
      </c>
      <c r="C36" s="7" t="s">
        <v>58</v>
      </c>
      <c r="D36" s="7" t="s">
        <v>33</v>
      </c>
      <c r="E36" s="7">
        <v>512.45</v>
      </c>
      <c r="F36" s="13">
        <v>11165.16</v>
      </c>
      <c r="G36" s="17">
        <f>IF($F$60=0,0,(F36/$F$60)*100)</f>
        <v>10.879365593479</v>
      </c>
      <c r="H36" s="17">
        <v>50.0</v>
      </c>
      <c r="I36" s="13">
        <v>5582.58</v>
      </c>
      <c r="J36" s="17">
        <v>50.0</v>
      </c>
      <c r="K36" s="13">
        <v>5582.58</v>
      </c>
    </row>
    <row r="37" spans="1:11">
      <c r="A37" s="7" t="s">
        <v>105</v>
      </c>
      <c r="B37" s="7" t="s">
        <v>106</v>
      </c>
      <c r="C37" s="7" t="s">
        <v>107</v>
      </c>
      <c r="D37" s="7" t="s">
        <v>62</v>
      </c>
      <c r="E37" s="7">
        <v>25.5</v>
      </c>
      <c r="F37" s="13">
        <v>391.56</v>
      </c>
      <c r="G37" s="17">
        <f>IF($F$60=0,0,(F37/$F$60)*100)</f>
        <v>0.3815372454835</v>
      </c>
      <c r="H37" s="17">
        <v>0.0</v>
      </c>
      <c r="I37" s="13">
        <v>0.0</v>
      </c>
      <c r="J37" s="17">
        <v>100.0</v>
      </c>
      <c r="K37" s="13">
        <v>391.56</v>
      </c>
    </row>
    <row r="38" spans="1:11">
      <c r="A38" s="7" t="s">
        <v>108</v>
      </c>
      <c r="B38" s="7" t="s">
        <v>109</v>
      </c>
      <c r="C38" s="7" t="s">
        <v>110</v>
      </c>
      <c r="D38" s="7" t="s">
        <v>62</v>
      </c>
      <c r="E38" s="7">
        <v>69.83</v>
      </c>
      <c r="F38" s="13">
        <v>7016.29</v>
      </c>
      <c r="G38" s="17">
        <f>IF($F$60=0,0,(F38/$F$60)*100)</f>
        <v>6.8366941467806</v>
      </c>
      <c r="H38" s="17">
        <v>0.0</v>
      </c>
      <c r="I38" s="13">
        <v>0.0</v>
      </c>
      <c r="J38" s="17">
        <v>100.0</v>
      </c>
      <c r="K38" s="13">
        <v>7016.29</v>
      </c>
    </row>
    <row r="39" spans="1:11">
      <c r="A39" s="6" t="s">
        <v>111</v>
      </c>
      <c r="B39" s="6"/>
      <c r="C39" s="6" t="s">
        <v>112</v>
      </c>
      <c r="D39" s="6" t="s">
        <v>27</v>
      </c>
      <c r="E39" s="6" t="s">
        <v>27</v>
      </c>
      <c r="F39" s="12">
        <f>SUM(F40,F41,F42,F43,F44,F45)</f>
        <v>3574.84</v>
      </c>
      <c r="G39" s="16">
        <f>IF($F$60=0,0,(F39/$F$60)*100)</f>
        <v>3.4833348826341</v>
      </c>
      <c r="H39" s="16" t="s">
        <v>27</v>
      </c>
      <c r="I39" s="12" t="s">
        <v>27</v>
      </c>
      <c r="J39" s="16" t="s">
        <v>27</v>
      </c>
      <c r="K39" s="12" t="s">
        <v>27</v>
      </c>
    </row>
    <row r="40" spans="1:11">
      <c r="A40" s="7" t="s">
        <v>113</v>
      </c>
      <c r="B40" s="7" t="s">
        <v>54</v>
      </c>
      <c r="C40" s="7" t="s">
        <v>79</v>
      </c>
      <c r="D40" s="7" t="s">
        <v>33</v>
      </c>
      <c r="E40" s="7">
        <v>89.24</v>
      </c>
      <c r="F40" s="13">
        <v>541.04</v>
      </c>
      <c r="G40" s="17">
        <f>IF($F$60=0,0,(F40/$F$60)*100)</f>
        <v>0.52719100852076</v>
      </c>
      <c r="H40" s="17">
        <v>0.0</v>
      </c>
      <c r="I40" s="13">
        <v>0.0</v>
      </c>
      <c r="J40" s="17">
        <v>100.0</v>
      </c>
      <c r="K40" s="13">
        <v>541.04</v>
      </c>
    </row>
    <row r="41" spans="1:11">
      <c r="A41" s="7" t="s">
        <v>114</v>
      </c>
      <c r="B41" s="7" t="s">
        <v>97</v>
      </c>
      <c r="C41" s="7" t="s">
        <v>115</v>
      </c>
      <c r="D41" s="7" t="s">
        <v>33</v>
      </c>
      <c r="E41" s="7">
        <v>121.88</v>
      </c>
      <c r="F41" s="13">
        <v>272.24</v>
      </c>
      <c r="G41" s="17">
        <f>IF($F$60=0,0,(F41/$F$60)*100)</f>
        <v>0.26527147745027</v>
      </c>
      <c r="H41" s="17">
        <v>0.0</v>
      </c>
      <c r="I41" s="13">
        <v>0.0</v>
      </c>
      <c r="J41" s="17">
        <v>100.0</v>
      </c>
      <c r="K41" s="13">
        <v>272.24</v>
      </c>
    </row>
    <row r="42" spans="1:11">
      <c r="A42" s="7" t="s">
        <v>116</v>
      </c>
      <c r="B42" s="7" t="s">
        <v>64</v>
      </c>
      <c r="C42" s="7" t="s">
        <v>81</v>
      </c>
      <c r="D42" s="7" t="s">
        <v>33</v>
      </c>
      <c r="E42" s="7">
        <v>89.24</v>
      </c>
      <c r="F42" s="13">
        <v>515.99</v>
      </c>
      <c r="G42" s="17">
        <f>IF($F$60=0,0,(F42/$F$60)*100)</f>
        <v>0.50278221293551</v>
      </c>
      <c r="H42" s="17">
        <v>0.0</v>
      </c>
      <c r="I42" s="13">
        <v>0.0</v>
      </c>
      <c r="J42" s="17">
        <v>100.0</v>
      </c>
      <c r="K42" s="13">
        <v>515.99</v>
      </c>
    </row>
    <row r="43" spans="1:11">
      <c r="A43" s="7" t="s">
        <v>117</v>
      </c>
      <c r="B43" s="7" t="s">
        <v>118</v>
      </c>
      <c r="C43" s="7" t="s">
        <v>119</v>
      </c>
      <c r="D43" s="7" t="s">
        <v>33</v>
      </c>
      <c r="E43" s="7">
        <v>89.24</v>
      </c>
      <c r="F43" s="13">
        <v>1246.12</v>
      </c>
      <c r="G43" s="17">
        <f>IF($F$60=0,0,(F43/$F$60)*100)</f>
        <v>1.2142230880118</v>
      </c>
      <c r="H43" s="17">
        <v>0.0</v>
      </c>
      <c r="I43" s="13">
        <v>0.0</v>
      </c>
      <c r="J43" s="17">
        <v>100.0</v>
      </c>
      <c r="K43" s="13">
        <v>1246.12</v>
      </c>
    </row>
    <row r="44" spans="1:11">
      <c r="A44" s="7" t="s">
        <v>120</v>
      </c>
      <c r="B44" s="7" t="s">
        <v>121</v>
      </c>
      <c r="C44" s="7" t="s">
        <v>122</v>
      </c>
      <c r="D44" s="7" t="s">
        <v>33</v>
      </c>
      <c r="E44" s="7">
        <v>32.64</v>
      </c>
      <c r="F44" s="13">
        <v>449.11</v>
      </c>
      <c r="G44" s="17">
        <f>IF($F$60=0,0,(F44/$F$60)*100)</f>
        <v>0.43761413913345</v>
      </c>
      <c r="H44" s="17">
        <v>0.0</v>
      </c>
      <c r="I44" s="13">
        <v>0.0</v>
      </c>
      <c r="J44" s="17">
        <v>100.0</v>
      </c>
      <c r="K44" s="13">
        <v>449.11</v>
      </c>
    </row>
    <row r="45" spans="1:11">
      <c r="A45" s="7" t="s">
        <v>123</v>
      </c>
      <c r="B45" s="7" t="s">
        <v>124</v>
      </c>
      <c r="C45" s="7" t="s">
        <v>125</v>
      </c>
      <c r="D45" s="7" t="s">
        <v>33</v>
      </c>
      <c r="E45" s="7">
        <v>32.64</v>
      </c>
      <c r="F45" s="13">
        <v>550.34</v>
      </c>
      <c r="G45" s="17">
        <f>IF($F$60=0,0,(F45/$F$60)*100)</f>
        <v>0.53625295658236</v>
      </c>
      <c r="H45" s="17">
        <v>0.0</v>
      </c>
      <c r="I45" s="13">
        <v>0.0</v>
      </c>
      <c r="J45" s="17">
        <v>100.0</v>
      </c>
      <c r="K45" s="13">
        <v>550.34</v>
      </c>
    </row>
    <row r="46" spans="1:11">
      <c r="A46" s="6" t="s">
        <v>126</v>
      </c>
      <c r="B46" s="6"/>
      <c r="C46" s="6" t="s">
        <v>127</v>
      </c>
      <c r="D46" s="6" t="s">
        <v>27</v>
      </c>
      <c r="E46" s="6" t="s">
        <v>27</v>
      </c>
      <c r="F46" s="12">
        <f>SUM(F47,F48,F49,F50,F51)</f>
        <v>5692.35</v>
      </c>
      <c r="G46" s="16">
        <f>IF($F$60=0,0,(F46/$F$60)*100)</f>
        <v>5.5466430159566</v>
      </c>
      <c r="H46" s="16" t="s">
        <v>27</v>
      </c>
      <c r="I46" s="12" t="s">
        <v>27</v>
      </c>
      <c r="J46" s="16" t="s">
        <v>27</v>
      </c>
      <c r="K46" s="12" t="s">
        <v>27</v>
      </c>
    </row>
    <row r="47" spans="1:11">
      <c r="A47" s="7" t="s">
        <v>128</v>
      </c>
      <c r="B47" s="7" t="s">
        <v>129</v>
      </c>
      <c r="C47" s="7" t="s">
        <v>130</v>
      </c>
      <c r="D47" s="7" t="s">
        <v>33</v>
      </c>
      <c r="E47" s="7">
        <v>46.93</v>
      </c>
      <c r="F47" s="13">
        <v>177.3</v>
      </c>
      <c r="G47" s="17">
        <f>IF($F$60=0,0,(F47/$F$60)*100)</f>
        <v>0.17276165498065</v>
      </c>
      <c r="H47" s="17">
        <v>100.0</v>
      </c>
      <c r="I47" s="13">
        <v>177.3</v>
      </c>
      <c r="J47" s="17">
        <v>0.0</v>
      </c>
      <c r="K47" s="13">
        <v>0.0</v>
      </c>
    </row>
    <row r="48" spans="1:11">
      <c r="A48" s="7" t="s">
        <v>131</v>
      </c>
      <c r="B48" s="7" t="s">
        <v>132</v>
      </c>
      <c r="C48" s="7" t="s">
        <v>133</v>
      </c>
      <c r="D48" s="7" t="s">
        <v>33</v>
      </c>
      <c r="E48" s="7">
        <v>46.93</v>
      </c>
      <c r="F48" s="13">
        <v>499.58</v>
      </c>
      <c r="G48" s="17">
        <f>IF($F$60=0,0,(F48/$F$60)*100)</f>
        <v>0.48679225942038</v>
      </c>
      <c r="H48" s="17">
        <v>100.0</v>
      </c>
      <c r="I48" s="13">
        <v>499.58</v>
      </c>
      <c r="J48" s="17">
        <v>0.0</v>
      </c>
      <c r="K48" s="13">
        <v>0.0</v>
      </c>
    </row>
    <row r="49" spans="1:11">
      <c r="A49" s="7" t="s">
        <v>134</v>
      </c>
      <c r="B49" s="7" t="s">
        <v>135</v>
      </c>
      <c r="C49" s="7" t="s">
        <v>136</v>
      </c>
      <c r="D49" s="7" t="s">
        <v>33</v>
      </c>
      <c r="E49" s="7">
        <v>46.93</v>
      </c>
      <c r="F49" s="13">
        <v>2981.85</v>
      </c>
      <c r="G49" s="17">
        <f>IF($F$60=0,0,(F49/$F$60)*100)</f>
        <v>2.9055236373607</v>
      </c>
      <c r="H49" s="17">
        <v>50.0</v>
      </c>
      <c r="I49" s="13">
        <v>1490.925</v>
      </c>
      <c r="J49" s="17">
        <v>50.0</v>
      </c>
      <c r="K49" s="13">
        <v>1490.925</v>
      </c>
    </row>
    <row r="50" spans="1:11">
      <c r="A50" s="7" t="s">
        <v>137</v>
      </c>
      <c r="B50" s="7" t="s">
        <v>64</v>
      </c>
      <c r="C50" s="7" t="s">
        <v>81</v>
      </c>
      <c r="D50" s="7" t="s">
        <v>33</v>
      </c>
      <c r="E50" s="7">
        <v>46.93</v>
      </c>
      <c r="F50" s="13">
        <v>271.35</v>
      </c>
      <c r="G50" s="17">
        <f>IF($F$60=0,0,(F50/$F$60)*100)</f>
        <v>0.2644042587648</v>
      </c>
      <c r="H50" s="17">
        <v>100.0</v>
      </c>
      <c r="I50" s="13">
        <v>271.35</v>
      </c>
      <c r="J50" s="17">
        <v>0.0</v>
      </c>
      <c r="K50" s="13">
        <v>0.0</v>
      </c>
    </row>
    <row r="51" spans="1:11">
      <c r="A51" s="7" t="s">
        <v>138</v>
      </c>
      <c r="B51" s="7" t="s">
        <v>83</v>
      </c>
      <c r="C51" s="7" t="s">
        <v>84</v>
      </c>
      <c r="D51" s="7" t="s">
        <v>33</v>
      </c>
      <c r="E51" s="7">
        <v>46.93</v>
      </c>
      <c r="F51" s="13">
        <v>1762.27</v>
      </c>
      <c r="G51" s="17">
        <f>IF($F$60=0,0,(F51/$F$60)*100)</f>
        <v>1.7171612054301</v>
      </c>
      <c r="H51" s="17">
        <v>50.0</v>
      </c>
      <c r="I51" s="13">
        <v>881.135</v>
      </c>
      <c r="J51" s="17">
        <v>50.0</v>
      </c>
      <c r="K51" s="13">
        <v>881.135</v>
      </c>
    </row>
    <row r="52" spans="1:11">
      <c r="A52" s="6" t="s">
        <v>139</v>
      </c>
      <c r="B52" s="6"/>
      <c r="C52" s="6" t="s">
        <v>140</v>
      </c>
      <c r="D52" s="6" t="s">
        <v>27</v>
      </c>
      <c r="E52" s="6" t="s">
        <v>27</v>
      </c>
      <c r="F52" s="12">
        <f>SUM(F53,F54,F55)</f>
        <v>4164.63</v>
      </c>
      <c r="G52" s="16">
        <f>IF($F$60=0,0,(F52/$F$60)*100)</f>
        <v>4.0580280382519</v>
      </c>
      <c r="H52" s="16" t="s">
        <v>27</v>
      </c>
      <c r="I52" s="12" t="s">
        <v>27</v>
      </c>
      <c r="J52" s="16" t="s">
        <v>27</v>
      </c>
      <c r="K52" s="12" t="s">
        <v>27</v>
      </c>
    </row>
    <row r="53" spans="1:11">
      <c r="A53" s="7" t="s">
        <v>141</v>
      </c>
      <c r="B53" s="7" t="s">
        <v>121</v>
      </c>
      <c r="C53" s="7" t="s">
        <v>142</v>
      </c>
      <c r="D53" s="7" t="s">
        <v>33</v>
      </c>
      <c r="E53" s="7">
        <v>105.05</v>
      </c>
      <c r="F53" s="13">
        <v>1563.41</v>
      </c>
      <c r="G53" s="17">
        <f>IF($F$60=0,0,(F53/$F$60)*100)</f>
        <v>1.5233914213948</v>
      </c>
      <c r="H53" s="17">
        <v>100.0</v>
      </c>
      <c r="I53" s="13">
        <v>1563.41</v>
      </c>
      <c r="J53" s="17">
        <v>0.0</v>
      </c>
      <c r="K53" s="13">
        <v>0.0</v>
      </c>
    </row>
    <row r="54" spans="1:11">
      <c r="A54" s="7" t="s">
        <v>143</v>
      </c>
      <c r="B54" s="7" t="s">
        <v>144</v>
      </c>
      <c r="C54" s="7" t="s">
        <v>145</v>
      </c>
      <c r="D54" s="7" t="s">
        <v>33</v>
      </c>
      <c r="E54" s="7">
        <v>105.05</v>
      </c>
      <c r="F54" s="13">
        <v>1629.12</v>
      </c>
      <c r="G54" s="17">
        <f>IF($F$60=0,0,(F54/$F$60)*100)</f>
        <v>1.5874194436665</v>
      </c>
      <c r="H54" s="17">
        <v>50.0</v>
      </c>
      <c r="I54" s="13">
        <v>814.56</v>
      </c>
      <c r="J54" s="17">
        <v>50.0</v>
      </c>
      <c r="K54" s="13">
        <v>814.56</v>
      </c>
    </row>
    <row r="55" spans="1:11">
      <c r="A55" s="7" t="s">
        <v>146</v>
      </c>
      <c r="B55" s="7" t="s">
        <v>147</v>
      </c>
      <c r="C55" s="7" t="s">
        <v>148</v>
      </c>
      <c r="D55" s="7" t="s">
        <v>33</v>
      </c>
      <c r="E55" s="7">
        <v>105.05</v>
      </c>
      <c r="F55" s="13">
        <v>972.1</v>
      </c>
      <c r="G55" s="17">
        <f>IF($F$60=0,0,(F55/$F$60)*100)</f>
        <v>0.94721717319059</v>
      </c>
      <c r="H55" s="17">
        <v>100.0</v>
      </c>
      <c r="I55" s="13">
        <v>972.1</v>
      </c>
      <c r="J55" s="17">
        <v>0.0</v>
      </c>
      <c r="K55" s="13">
        <v>0.0</v>
      </c>
    </row>
    <row r="56" spans="1:11">
      <c r="A56" s="6" t="s">
        <v>149</v>
      </c>
      <c r="B56" s="6"/>
      <c r="C56" s="6" t="s">
        <v>150</v>
      </c>
      <c r="D56" s="6" t="s">
        <v>27</v>
      </c>
      <c r="E56" s="6" t="s">
        <v>27</v>
      </c>
      <c r="F56" s="12">
        <f>SUM(F57,F58)</f>
        <v>3739.76</v>
      </c>
      <c r="G56" s="16">
        <f>IF($F$60=0,0,(F56/$F$60)*100)</f>
        <v>3.6440334282597</v>
      </c>
      <c r="H56" s="16" t="s">
        <v>27</v>
      </c>
      <c r="I56" s="12" t="s">
        <v>27</v>
      </c>
      <c r="J56" s="16" t="s">
        <v>27</v>
      </c>
      <c r="K56" s="12" t="s">
        <v>27</v>
      </c>
    </row>
    <row r="57" spans="1:11">
      <c r="A57" s="7" t="s">
        <v>151</v>
      </c>
      <c r="B57" s="7" t="s">
        <v>152</v>
      </c>
      <c r="C57" s="7" t="s">
        <v>154</v>
      </c>
      <c r="D57" s="7" t="s">
        <v>33</v>
      </c>
      <c r="E57" s="7">
        <v>220.0</v>
      </c>
      <c r="F57" s="13">
        <v>3083.22</v>
      </c>
      <c r="G57" s="17">
        <f>IF($F$60=0,0,(F57/$F$60)*100)</f>
        <v>3.0042988712321</v>
      </c>
      <c r="H57" s="17">
        <v>0.0</v>
      </c>
      <c r="I57" s="13">
        <v>0.0</v>
      </c>
      <c r="J57" s="17">
        <v>100.0</v>
      </c>
      <c r="K57" s="13">
        <v>3083.22</v>
      </c>
    </row>
    <row r="58" spans="1:11">
      <c r="A58" s="7" t="s">
        <v>155</v>
      </c>
      <c r="B58" s="7" t="s">
        <v>156</v>
      </c>
      <c r="C58" s="7" t="s">
        <v>157</v>
      </c>
      <c r="D58" s="7" t="s">
        <v>74</v>
      </c>
      <c r="E58" s="7">
        <v>6.0</v>
      </c>
      <c r="F58" s="13">
        <v>656.54</v>
      </c>
      <c r="G58" s="17">
        <f>IF($F$60=0,0,(F58/$F$60)*100)</f>
        <v>0.63973455702762</v>
      </c>
      <c r="H58" s="17">
        <v>0.0</v>
      </c>
      <c r="I58" s="13">
        <v>0.0</v>
      </c>
      <c r="J58" s="17">
        <v>100.0</v>
      </c>
      <c r="K58" s="13">
        <v>656.54</v>
      </c>
    </row>
    <row r="59" spans="1:11">
      <c r="F59" s="10"/>
      <c r="G59" s="14"/>
      <c r="H59" s="14"/>
      <c r="I59" s="10"/>
      <c r="J59" s="14"/>
      <c r="K59" s="10"/>
    </row>
    <row r="60" spans="1:11">
      <c r="A60" s="8" t="s">
        <v>167</v>
      </c>
      <c r="B60" s="8"/>
      <c r="C60" s="8"/>
      <c r="D60" s="8"/>
      <c r="E60" s="8"/>
      <c r="F60" s="18">
        <f>SUM(F10,F11,F13,F14,F15,F17,F18,F19,F20,F22,F23,F24,F25,F26,F27,F28,F29,F30,F32,F33,F34,F35,F36,F37,F38,F40,F41,F42,F43,F44,F45,F47,F48,F49,F50,F51,F53,F54,F55,F57,F58)</f>
        <v>102626.94</v>
      </c>
      <c r="G60" s="23">
        <v>100</v>
      </c>
      <c r="H60" s="23" t="s">
        <v>27</v>
      </c>
      <c r="I60" s="18">
        <f>SUM(I10,I11,I13,I14,I15,I17,I18,I19,I20,I22,I23,I24,I25,I26,I27,I28,I29,I30,I32,I33,I34,I35,I36,I37,I38,I40,I41,I42,I43,I44,I45,I47,I48,I49,I50,I51,I53,I54,I55,I57,I58)</f>
        <v>49328.13</v>
      </c>
      <c r="J60" s="23" t="s">
        <v>27</v>
      </c>
      <c r="K60" s="18">
        <f>SUM(K10,K11,K13,K14,K15,K17,K18,K19,K20,K22,K23,K24,K25,K26,K27,K28,K29,K30,K32,K33,K34,K35,K36,K37,K38,K40,K41,K42,K43,K44,K45,K47,K48,K49,K50,K51,K53,K54,K55,K57,K58)</f>
        <v>53298.81</v>
      </c>
    </row>
  </sheetData>
  <mergeCells>
    <mergeCell ref="A1:K1"/>
    <mergeCell ref="A2:K2"/>
    <mergeCell ref="H7:I7"/>
    <mergeCell ref="J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0" workbookViewId="0" showGridLines="true" showRowColHeaders="1">
      <selection activeCell="E8" sqref="E8:E18"/>
    </sheetView>
  </sheetViews>
  <sheetFormatPr defaultRowHeight="14.4" outlineLevelRow="0" outlineLevelCol="0"/>
  <cols>
    <col min="1" max="1" width="9.283" bestFit="true" customWidth="true" style="0"/>
    <col min="2" max="2" width="68.269" bestFit="true" customWidth="true" style="0"/>
    <col min="3" max="3" width="50" customWidth="true" style="0"/>
    <col min="4" max="4" width="17.567" bestFit="true" customWidth="true" style="0"/>
    <col min="5" max="5" width="18.71" bestFit="true" customWidth="true" style="0"/>
  </cols>
  <sheetData>
    <row r="1" spans="1:6">
      <c r="A1" s="2" t="s">
        <v>0</v>
      </c>
    </row>
    <row r="2" spans="1:6">
      <c r="A2" s="3" t="s">
        <v>168</v>
      </c>
    </row>
    <row r="4" spans="1:6">
      <c r="A4" s="1" t="s">
        <v>2</v>
      </c>
      <c r="B4" t="s">
        <v>3</v>
      </c>
    </row>
    <row r="5" spans="1:6">
      <c r="A5" s="1" t="s">
        <v>5</v>
      </c>
      <c r="B5" t="s">
        <v>6</v>
      </c>
    </row>
    <row r="7" spans="1:6">
      <c r="A7" s="5" t="s">
        <v>11</v>
      </c>
      <c r="B7" s="5" t="s">
        <v>12</v>
      </c>
      <c r="C7" s="5" t="s">
        <v>169</v>
      </c>
      <c r="D7" s="5" t="s">
        <v>18</v>
      </c>
      <c r="E7" s="5" t="s">
        <v>21</v>
      </c>
      <c r="F7" s="7"/>
    </row>
    <row r="8" spans="1:6">
      <c r="A8" s="24" t="s">
        <v>26</v>
      </c>
      <c r="B8" s="24"/>
      <c r="C8" s="24" t="s">
        <v>28</v>
      </c>
      <c r="D8" s="27">
        <v>5078.37</v>
      </c>
      <c r="E8" s="27">
        <v>6481.93</v>
      </c>
      <c r="F8" s="24"/>
    </row>
    <row r="9" spans="1:6">
      <c r="A9" s="24" t="s">
        <v>39</v>
      </c>
      <c r="B9" s="24"/>
      <c r="C9" s="24" t="s">
        <v>40</v>
      </c>
      <c r="D9" s="27">
        <v>16255.46</v>
      </c>
      <c r="E9" s="27">
        <v>20748.15</v>
      </c>
      <c r="F9" s="24"/>
    </row>
    <row r="10" spans="1:6">
      <c r="A10" s="24" t="s">
        <v>51</v>
      </c>
      <c r="B10" s="24"/>
      <c r="C10" s="24" t="s">
        <v>52</v>
      </c>
      <c r="D10" s="27">
        <v>14667.84</v>
      </c>
      <c r="E10" s="27">
        <v>18721.75</v>
      </c>
      <c r="F10" s="24"/>
    </row>
    <row r="11" spans="1:6">
      <c r="A11" s="25" t="s">
        <v>66</v>
      </c>
      <c r="B11" s="25"/>
      <c r="C11" s="25" t="s">
        <v>67</v>
      </c>
      <c r="D11" s="28">
        <v>4289.31</v>
      </c>
      <c r="E11" s="28">
        <v>5474.8</v>
      </c>
      <c r="F11" s="25"/>
    </row>
    <row r="12" spans="1:6">
      <c r="A12" s="24" t="s">
        <v>94</v>
      </c>
      <c r="B12" s="24"/>
      <c r="C12" s="24" t="s">
        <v>95</v>
      </c>
      <c r="D12" s="27">
        <v>38210.18</v>
      </c>
      <c r="E12" s="27">
        <v>48770.72</v>
      </c>
      <c r="F12" s="24"/>
    </row>
    <row r="13" spans="1:6">
      <c r="A13" s="25" t="s">
        <v>111</v>
      </c>
      <c r="B13" s="25"/>
      <c r="C13" s="25" t="s">
        <v>112</v>
      </c>
      <c r="D13" s="28">
        <v>2800.76</v>
      </c>
      <c r="E13" s="28">
        <v>3574.84</v>
      </c>
      <c r="F13" s="25"/>
    </row>
    <row r="14" spans="1:6">
      <c r="A14" s="25" t="s">
        <v>126</v>
      </c>
      <c r="B14" s="25"/>
      <c r="C14" s="25" t="s">
        <v>127</v>
      </c>
      <c r="D14" s="28">
        <v>4459.76</v>
      </c>
      <c r="E14" s="28">
        <v>5692.35</v>
      </c>
      <c r="F14" s="25"/>
    </row>
    <row r="15" spans="1:6">
      <c r="A15" s="24" t="s">
        <v>139</v>
      </c>
      <c r="B15" s="24"/>
      <c r="C15" s="24" t="s">
        <v>140</v>
      </c>
      <c r="D15" s="27">
        <v>3262.85</v>
      </c>
      <c r="E15" s="27">
        <v>4164.63</v>
      </c>
      <c r="F15" s="24"/>
    </row>
    <row r="16" spans="1:6">
      <c r="A16" s="24" t="s">
        <v>149</v>
      </c>
      <c r="B16" s="24"/>
      <c r="C16" s="24" t="s">
        <v>150</v>
      </c>
      <c r="D16" s="27">
        <v>2929.98</v>
      </c>
      <c r="E16" s="27">
        <v>3739.76</v>
      </c>
      <c r="F16" s="24"/>
    </row>
    <row r="17" spans="1:6">
      <c r="D17" s="10"/>
      <c r="E17" s="10"/>
    </row>
    <row r="18" spans="1:6">
      <c r="A18" s="26" t="s">
        <v>170</v>
      </c>
      <c r="B18" s="8"/>
      <c r="C18" s="8"/>
      <c r="D18" s="18">
        <f>SUM(D8,D9,D10,D12,D15,D16)</f>
        <v>80404.68</v>
      </c>
      <c r="E18" s="18">
        <f>SUM(E8,E9,E10,E12,E15,E16)</f>
        <v>102626.94</v>
      </c>
      <c r="F18" s="8"/>
    </row>
  </sheetData>
  <mergeCells>
    <mergeCell ref="A1:F1"/>
    <mergeCell ref="A2:F2"/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Orçamento</vt:lpstr>
      <vt:lpstr>Cronograma</vt:lpstr>
      <vt:lpstr>Níveis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2026-04-01T09:04:45-03:00</dcterms:created>
  <dcterms:modified xsi:type="dcterms:W3CDTF">2026-04-01T09:04:45-03:00</dcterms:modified>
  <dc:title>Untitled Spreadsheet</dc:title>
  <dc:description/>
  <dc:subject/>
  <cp:keywords/>
  <cp:category/>
</cp:coreProperties>
</file>